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nt\Desktop\"/>
    </mc:Choice>
  </mc:AlternateContent>
  <xr:revisionPtr revIDLastSave="0" documentId="13_ncr:1_{D6ACBCAD-F94E-42D7-9BD4-5256957451D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Sheet1!$A$1:$E$349</definedName>
    <definedName name="_xlnm.Print_Titles" localSheetId="0">Sheet1!$1:$1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5" i="1" l="1"/>
  <c r="C334" i="1"/>
  <c r="C333" i="1"/>
  <c r="C332" i="1"/>
  <c r="C331" i="1"/>
  <c r="C322" i="1"/>
  <c r="C321" i="1"/>
  <c r="C312" i="1"/>
  <c r="C313" i="1" s="1"/>
  <c r="C308" i="1"/>
  <c r="C337" i="1" s="1"/>
  <c r="C306" i="1"/>
  <c r="C316" i="1" s="1"/>
  <c r="C305" i="1"/>
  <c r="E58" i="1"/>
  <c r="E59" i="1"/>
  <c r="E60" i="1"/>
  <c r="E61" i="1"/>
  <c r="E62" i="1"/>
  <c r="E63" i="1"/>
  <c r="E64" i="1"/>
  <c r="E65" i="1"/>
  <c r="C336" i="1" l="1"/>
  <c r="C338" i="1" s="1"/>
  <c r="C317" i="1"/>
  <c r="C309" i="1"/>
  <c r="C315" i="1"/>
  <c r="C314" i="1"/>
  <c r="C320" i="1"/>
  <c r="E259" i="1"/>
  <c r="D259" i="1"/>
  <c r="C319" i="1" l="1"/>
  <c r="C31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58" i="1"/>
  <c r="C324" i="1" l="1"/>
  <c r="C326" i="1" s="1"/>
  <c r="D142" i="1"/>
  <c r="D141" i="1"/>
  <c r="D139" i="1"/>
  <c r="E68" i="1"/>
  <c r="C328" i="1" l="1"/>
  <c r="C340" i="1" s="1"/>
  <c r="C341" i="1" s="1"/>
  <c r="E66" i="1"/>
  <c r="E67" i="1"/>
  <c r="E69" i="1"/>
  <c r="C3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Reynolds</author>
  </authors>
  <commentList>
    <comment ref="C320" authorId="0" shapeId="0" xr:uid="{00000000-0006-0000-0000-000001000000}">
      <text>
        <r>
          <rPr>
            <sz val="8"/>
            <color indexed="81"/>
            <rFont val="Tahoma"/>
            <family val="2"/>
          </rPr>
          <t>Calculated as follows:
Per day rate x 8 excluding tool, travel &amp; clothing
4 weeks hols plus 13 public hols divided by 220 and then 20%</t>
        </r>
      </text>
    </comment>
  </commentList>
</comments>
</file>

<file path=xl/sharedStrings.xml><?xml version="1.0" encoding="utf-8"?>
<sst xmlns="http://schemas.openxmlformats.org/spreadsheetml/2006/main" count="478" uniqueCount="295">
  <si>
    <t>Common Bricks - Stretcher Bond</t>
  </si>
  <si>
    <t>Face Bricks - Stretcher Bond</t>
  </si>
  <si>
    <t>Natural Grey Block - Stretcher Bond</t>
  </si>
  <si>
    <t>Coloured Block - Stretcher Bond</t>
  </si>
  <si>
    <t>Standard 76</t>
  </si>
  <si>
    <t>Standard 119</t>
  </si>
  <si>
    <t>Standard 162</t>
  </si>
  <si>
    <t>Exposure Grade 76</t>
  </si>
  <si>
    <t>Dry Pressed Common 76</t>
  </si>
  <si>
    <t>Maxi 76</t>
  </si>
  <si>
    <t>Maxi 119</t>
  </si>
  <si>
    <t>Maxi 162</t>
  </si>
  <si>
    <t>Through Wall 76</t>
  </si>
  <si>
    <t>Face 76</t>
  </si>
  <si>
    <t>Double height 162</t>
  </si>
  <si>
    <t>Dry Pressed Face 76</t>
  </si>
  <si>
    <t>10.31 Solid</t>
  </si>
  <si>
    <t>15.42 Rebated</t>
  </si>
  <si>
    <t>15.91 H-Block</t>
  </si>
  <si>
    <t>20.42 Rebated</t>
  </si>
  <si>
    <t>20.91 H-Block</t>
  </si>
  <si>
    <t>30.42 Rebated</t>
  </si>
  <si>
    <t>30.91 H-Block</t>
  </si>
  <si>
    <t>90mm smooth coloured</t>
  </si>
  <si>
    <t>140mm smooth coloured</t>
  </si>
  <si>
    <t>190mm smooth coloured</t>
  </si>
  <si>
    <t>90mm split face coloured</t>
  </si>
  <si>
    <t>140mm split face coloured</t>
  </si>
  <si>
    <t>190mm split face coloured</t>
  </si>
  <si>
    <t>90mm 'Honed' coloured</t>
  </si>
  <si>
    <t>140mm 'Honed' coloured</t>
  </si>
  <si>
    <t>190mm 'Honed' coloured</t>
  </si>
  <si>
    <t>90mm 'Polished' coloured</t>
  </si>
  <si>
    <t>140mm 'Polished' coloured</t>
  </si>
  <si>
    <t>190mm 'Polished' coloured</t>
  </si>
  <si>
    <t>Coloured smooth capping</t>
  </si>
  <si>
    <t>Coloured 'Honed' capping</t>
  </si>
  <si>
    <t>Coloured 'Polished' capping</t>
  </si>
  <si>
    <t>Full Height Blocks</t>
  </si>
  <si>
    <t>Half Height Blocks</t>
  </si>
  <si>
    <t>Size</t>
  </si>
  <si>
    <t>230x110x76</t>
  </si>
  <si>
    <t>230x110x119</t>
  </si>
  <si>
    <t>230x110x162</t>
  </si>
  <si>
    <t>290x90x76</t>
  </si>
  <si>
    <t>290x90x119</t>
  </si>
  <si>
    <t>290x90x162</t>
  </si>
  <si>
    <t>230x150x76</t>
  </si>
  <si>
    <t>90x190x390</t>
  </si>
  <si>
    <t>140x190x390</t>
  </si>
  <si>
    <t>190x190x390</t>
  </si>
  <si>
    <t>290x190x390</t>
  </si>
  <si>
    <t>190x40x390</t>
  </si>
  <si>
    <t>90x90x390</t>
  </si>
  <si>
    <t>140x90x390</t>
  </si>
  <si>
    <t>190x90x390</t>
  </si>
  <si>
    <t>Natural Grey Capping block</t>
  </si>
  <si>
    <t>Number laid per day</t>
  </si>
  <si>
    <t>Ave. number laid per day</t>
  </si>
  <si>
    <t>Sills</t>
  </si>
  <si>
    <t>Header</t>
  </si>
  <si>
    <t>Soldier</t>
  </si>
  <si>
    <t>Plinth Header</t>
  </si>
  <si>
    <t>Single Bullnose</t>
  </si>
  <si>
    <t>Double Bullnose</t>
  </si>
  <si>
    <t>Single Squint</t>
  </si>
  <si>
    <t>Double Squint</t>
  </si>
  <si>
    <t>Single Cant</t>
  </si>
  <si>
    <t>Double Cant</t>
  </si>
  <si>
    <t>Plinth Stretcher</t>
  </si>
  <si>
    <t>140x162x76</t>
  </si>
  <si>
    <t>Units per LM</t>
  </si>
  <si>
    <t>Sill 45 Degree</t>
  </si>
  <si>
    <t>Wall Stiffeners</t>
  </si>
  <si>
    <t>Core fill block with pump</t>
  </si>
  <si>
    <t>190mm high</t>
  </si>
  <si>
    <t>&lt;400mm</t>
  </si>
  <si>
    <t>&gt;400mm&lt;1000mm</t>
  </si>
  <si>
    <t>Installation Tasks</t>
  </si>
  <si>
    <t>Core Filling</t>
  </si>
  <si>
    <t>LM installed per day</t>
  </si>
  <si>
    <t>Bond beam extra over</t>
  </si>
  <si>
    <t>Attached Pier extra over</t>
  </si>
  <si>
    <t>Isolated Pier extra over</t>
  </si>
  <si>
    <t>M2 installed per day</t>
  </si>
  <si>
    <t>Brick on edge sill</t>
  </si>
  <si>
    <t>Soldier brick on edge</t>
  </si>
  <si>
    <t>Install Metal Door Frame (Single)</t>
  </si>
  <si>
    <t>Install Metal Door Frame (Double)</t>
  </si>
  <si>
    <t>Install Metal Door Frame (Triple)</t>
  </si>
  <si>
    <t>Pointing reverse face</t>
  </si>
  <si>
    <t>Purpose made 45 angle sill</t>
  </si>
  <si>
    <t>Cement bagging</t>
  </si>
  <si>
    <t>Stringer Course</t>
  </si>
  <si>
    <t>Corbel Course</t>
  </si>
  <si>
    <t>Recessed or projecting courses</t>
  </si>
  <si>
    <t>Capping 230mm brick on flat</t>
  </si>
  <si>
    <t>Install flashing up to 250mm wide</t>
  </si>
  <si>
    <t>Form expansion joints</t>
  </si>
  <si>
    <t>Install expansion ties</t>
  </si>
  <si>
    <t>Power fix expansion ties</t>
  </si>
  <si>
    <t>Install angle bar lintels</t>
  </si>
  <si>
    <t>Install 'T' bar lintels</t>
  </si>
  <si>
    <t>Install cavity ties (timber frame)</t>
  </si>
  <si>
    <t>Install cavity ties (metal frame)</t>
  </si>
  <si>
    <t>Set up gable end</t>
  </si>
  <si>
    <t>Install slip joint</t>
  </si>
  <si>
    <t>Install Galv. shelf angle</t>
  </si>
  <si>
    <t>Install Breather Foil (timber frame)</t>
  </si>
  <si>
    <t>Install Breather Foil (metal frame)</t>
  </si>
  <si>
    <t>Grout fill cavity with pump</t>
  </si>
  <si>
    <t>Core fill 140mm manual by hand</t>
  </si>
  <si>
    <t>Core fill 190mm manual by hand</t>
  </si>
  <si>
    <t>Core fill 290mm manual by hand</t>
  </si>
  <si>
    <t>Grout fill cavity manual by hand</t>
  </si>
  <si>
    <t>Pressure clean walls</t>
  </si>
  <si>
    <t>lm</t>
  </si>
  <si>
    <t>m2</t>
  </si>
  <si>
    <t>no.</t>
  </si>
  <si>
    <t>Brick on edge capping</t>
  </si>
  <si>
    <t>Drill and Epoxy Starter Bars</t>
  </si>
  <si>
    <t>Form Up Washout</t>
  </si>
  <si>
    <t xml:space="preserve">Cavity Insulation (15mm) </t>
  </si>
  <si>
    <t>Cavity Insulation (25mm)</t>
  </si>
  <si>
    <t>Cavity Insulation (40mm)</t>
  </si>
  <si>
    <t xml:space="preserve">70mm wide </t>
  </si>
  <si>
    <t>Install bed joint reinforcement</t>
  </si>
  <si>
    <t>Capping 450mm wide brick on edge</t>
  </si>
  <si>
    <t>Capping 450mm wide brick on flat</t>
  </si>
  <si>
    <t>Install flashing more than 250mm wide</t>
  </si>
  <si>
    <t>Metric Unit</t>
  </si>
  <si>
    <t>Retro-fit Metal Door Frame</t>
  </si>
  <si>
    <t>Install Sliding Door (max size 2.1x2.1m)</t>
  </si>
  <si>
    <t>Attached Brick Pier extra over &lt;240mm</t>
  </si>
  <si>
    <t>Isolated Brick Pier extra over &gt;240mm</t>
  </si>
  <si>
    <t>Cavity Flashing</t>
  </si>
  <si>
    <t>Cavity Ties</t>
  </si>
  <si>
    <t>Expansion Joints</t>
  </si>
  <si>
    <t>Lintels</t>
  </si>
  <si>
    <t>Metal Door Frames</t>
  </si>
  <si>
    <t>Pointing</t>
  </si>
  <si>
    <t>Install termite protection</t>
  </si>
  <si>
    <t>Set Up</t>
  </si>
  <si>
    <t>4. The productivity guide is not intended for tendering but purely for estimating guidance.</t>
  </si>
  <si>
    <t>from the use of this guide.</t>
  </si>
  <si>
    <t>Clay Brickwork</t>
  </si>
  <si>
    <t>Concrete Blockwork</t>
  </si>
  <si>
    <t>Summary</t>
  </si>
  <si>
    <t>Contributors to this guide</t>
  </si>
  <si>
    <t xml:space="preserve">Hoisting of materials </t>
  </si>
  <si>
    <t>Not included</t>
  </si>
  <si>
    <t>Install Window (max size 1.8x1.8m)</t>
  </si>
  <si>
    <t>Erect scaffolding (max 5m deck height)</t>
  </si>
  <si>
    <t>Example for a typical eight hour day</t>
  </si>
  <si>
    <t>Ave. bricks per person</t>
  </si>
  <si>
    <t>Total blocks laid</t>
  </si>
  <si>
    <t>2 Blocklayers lay an average of 140 blocks</t>
  </si>
  <si>
    <t>Ave. m2 per person</t>
  </si>
  <si>
    <t>Total number of days</t>
  </si>
  <si>
    <t>Saw cutting</t>
  </si>
  <si>
    <t>Bricks</t>
  </si>
  <si>
    <t>Install cavity breather sheet</t>
  </si>
  <si>
    <t>Brick sills</t>
  </si>
  <si>
    <t>Stand single metal door frame</t>
  </si>
  <si>
    <t>Common brick to garage walls</t>
  </si>
  <si>
    <t>Face brick to external veneer walls</t>
  </si>
  <si>
    <t>Total number of bricks laid</t>
  </si>
  <si>
    <t>Measure &amp; Saw Cut</t>
  </si>
  <si>
    <t>Number of people</t>
  </si>
  <si>
    <t>Units per M2</t>
  </si>
  <si>
    <t>5000 no.</t>
  </si>
  <si>
    <t>10000 no.</t>
  </si>
  <si>
    <t>30 lm</t>
  </si>
  <si>
    <t>200 m2</t>
  </si>
  <si>
    <t>1 no.</t>
  </si>
  <si>
    <t>20 lm</t>
  </si>
  <si>
    <t>40 lm</t>
  </si>
  <si>
    <t>Installation rate per day</t>
  </si>
  <si>
    <t>Sundry Labour Tasks</t>
  </si>
  <si>
    <t>each per day with the assistance of 1 Labourer</t>
  </si>
  <si>
    <t>Sundry labour tasks</t>
  </si>
  <si>
    <t>Sealant and backing rod to expansion joint</t>
  </si>
  <si>
    <t>Based on two bricklayers &amp; one Labourer (Ratio 2 &amp; 1)</t>
  </si>
  <si>
    <t>Quantity</t>
  </si>
  <si>
    <t>420*</t>
  </si>
  <si>
    <t>Common bricks laid</t>
  </si>
  <si>
    <t>Capping's</t>
  </si>
  <si>
    <t>Labour aver per person</t>
  </si>
  <si>
    <t>3. Productivity may vary considerably depending upon material quality and performance criteria.</t>
  </si>
  <si>
    <t>Morris Estimating Pty Ltd</t>
  </si>
  <si>
    <t>Masonry Contractors Australia Ltd</t>
  </si>
  <si>
    <t>Trade-Up Pty Ltd</t>
  </si>
  <si>
    <t>Total Project Productivity</t>
  </si>
  <si>
    <t>217.84 or (4.5m2)</t>
  </si>
  <si>
    <t>Average bricks per person per day</t>
  </si>
  <si>
    <t>Divided by total days</t>
  </si>
  <si>
    <t xml:space="preserve">Number of bricks installed </t>
  </si>
  <si>
    <t>Factors</t>
  </si>
  <si>
    <t>CW3 Trade Bricklayer</t>
  </si>
  <si>
    <t>Hourly Rate of Pay</t>
  </si>
  <si>
    <t>Hours in Day</t>
  </si>
  <si>
    <t>hrs</t>
  </si>
  <si>
    <t>Sick Day (10 days/yr)</t>
  </si>
  <si>
    <t>days</t>
  </si>
  <si>
    <t>Inclement weather (10 /year)</t>
  </si>
  <si>
    <t>Public Holidays (12/year)</t>
  </si>
  <si>
    <t>Training days (1 per year)</t>
  </si>
  <si>
    <t>LSL</t>
  </si>
  <si>
    <t>Payroll Tax</t>
  </si>
  <si>
    <t>Workers Comp</t>
  </si>
  <si>
    <t>Heavy Block Allowance (per/hour)</t>
  </si>
  <si>
    <t>Multi-storey Allowance (per/hour)</t>
  </si>
  <si>
    <t>Superannuation (per week)</t>
  </si>
  <si>
    <t>Redundancy Fund (per week)</t>
  </si>
  <si>
    <t>week</t>
  </si>
  <si>
    <t>Travel Allowance (per day)</t>
  </si>
  <si>
    <t>day</t>
  </si>
  <si>
    <t>Income Protection Insurance (per week)</t>
  </si>
  <si>
    <t>Calculations</t>
  </si>
  <si>
    <t>Base rate</t>
  </si>
  <si>
    <t>hr</t>
  </si>
  <si>
    <t>Special Allowance</t>
  </si>
  <si>
    <t>Tool Allowance</t>
  </si>
  <si>
    <t>Industry Allowance</t>
  </si>
  <si>
    <t>Hourly Base Rate of Pay</t>
  </si>
  <si>
    <t>Base Pay - 8hrs</t>
  </si>
  <si>
    <t>Travel</t>
  </si>
  <si>
    <t>Heavy Block &amp; Multi Storey</t>
  </si>
  <si>
    <t>Sub Total</t>
  </si>
  <si>
    <t>Income Protection Insurance</t>
  </si>
  <si>
    <t>Leave Loading</t>
  </si>
  <si>
    <t xml:space="preserve">Sick Pay </t>
  </si>
  <si>
    <t>Public Holidays</t>
  </si>
  <si>
    <t>Rain Days</t>
  </si>
  <si>
    <t>Training</t>
  </si>
  <si>
    <t>Superannuation</t>
  </si>
  <si>
    <t xml:space="preserve">ACIRT </t>
  </si>
  <si>
    <t>Safety Clothing (PPE) per day</t>
  </si>
  <si>
    <t>TOTAL per day</t>
  </si>
  <si>
    <t>Hourly rate of pay</t>
  </si>
  <si>
    <t>Weekly rate</t>
  </si>
  <si>
    <t xml:space="preserve">*1.5 </t>
  </si>
  <si>
    <t>*2</t>
  </si>
  <si>
    <t>Heavy Block Allowance</t>
  </si>
  <si>
    <t>Multi Storey</t>
  </si>
  <si>
    <t>Subtotal</t>
  </si>
  <si>
    <t>Daily Rate</t>
  </si>
  <si>
    <t>Hourly Rate incl. Saturday</t>
  </si>
  <si>
    <t>Employment Cost Break Down Example</t>
  </si>
  <si>
    <t>Sundry Labour Items</t>
  </si>
  <si>
    <r>
      <t xml:space="preserve">The following is a guide only for bricklaying contractors to assess how many bricks per day on </t>
    </r>
    <r>
      <rPr>
        <b/>
        <sz val="10"/>
        <color theme="1"/>
        <rFont val="Calibri"/>
        <family val="2"/>
        <scheme val="minor"/>
      </rPr>
      <t>average</t>
    </r>
    <r>
      <rPr>
        <sz val="10"/>
        <color theme="1"/>
        <rFont val="Calibri"/>
        <family val="2"/>
        <scheme val="minor"/>
      </rPr>
      <t xml:space="preserve"> are laid by each bricklayer to cover the </t>
    </r>
  </si>
  <si>
    <t>process, i.e. output per unit of input. When all outputs and inputs are included in the productivity measure it is called total productivity.</t>
  </si>
  <si>
    <t>Productivity being an average measure of the efficiency of production. It can be expressed as the ratio of output to inputs used in the production</t>
  </si>
  <si>
    <t>Productivity measures that use one or more inputs or factors, but not all factors, are called partial productivities. A common example in</t>
  </si>
  <si>
    <t>economics is labour productivity, usually expressed as output per hour. At the company level, typical partial productivity measures are such</t>
  </si>
  <si>
    <t xml:space="preserve"> things as worker hours &amp; materials per unit of production.</t>
  </si>
  <si>
    <t>QUALIFIACTIONS</t>
  </si>
  <si>
    <t>6. No allowance has been made for any productivity required for hoisting of materials.</t>
  </si>
  <si>
    <t>7. Every effort has been made to ensure the accuracy of this information but the association will in no way accept liability for loss of any kind resulting</t>
  </si>
  <si>
    <t>What is Productivity</t>
  </si>
  <si>
    <t>The ratio of Bricklayers to Labours may vary from company to company and will have an impact on productivity averages.</t>
  </si>
  <si>
    <t>280*</t>
  </si>
  <si>
    <t>840*</t>
  </si>
  <si>
    <r>
      <t xml:space="preserve">2 Bricklayers lay an average of </t>
    </r>
    <r>
      <rPr>
        <b/>
        <sz val="10"/>
        <color theme="1"/>
        <rFont val="Calibri"/>
        <family val="2"/>
        <scheme val="minor"/>
      </rPr>
      <t>420*</t>
    </r>
    <r>
      <rPr>
        <sz val="10"/>
        <color theme="1"/>
        <rFont val="Calibri"/>
        <family val="2"/>
        <scheme val="minor"/>
      </rPr>
      <t xml:space="preserve"> bricks</t>
    </r>
  </si>
  <si>
    <t>This material has been prepared for the general information of Members of the MCA. It is not intended to take the place of professional advise</t>
  </si>
  <si>
    <t>and readers should not take action on specific issues in reliance upon any matter or information contained in this guide.</t>
  </si>
  <si>
    <t>(Hourly labour cost)                                 (No of employees)</t>
  </si>
  <si>
    <t>Break Even Labour Cost Example</t>
  </si>
  <si>
    <t>An example showing how it works for a Team of 2 &amp; 1.</t>
  </si>
  <si>
    <t>productivity required for a 2-1 ratio (2 bricklayers to 1 Labourer).</t>
  </si>
  <si>
    <t>Project Productivity Example</t>
  </si>
  <si>
    <t>$_________________ per hour x 8 hours x ________ employees = $____________ per hour to operate.  (example cost $50 x 8hrs x 3 employees = $1,200.00 per day)</t>
  </si>
  <si>
    <t xml:space="preserve">Labour cost                    Bricks laid                         Break even                                            </t>
  </si>
  <si>
    <t>_______________  divided by _________________  = $____________________  (example cost $1,200.00 / 820 laid = $1.47 per brick)</t>
  </si>
  <si>
    <t>If you calculate your company overheads &amp; labour cost accurately, you can then assess how much to charge for your services to break even</t>
  </si>
  <si>
    <t>5. A standard work day is based on an 8 hour shift.</t>
  </si>
  <si>
    <t>1. Productivity may vary from project to project depending upon complexity of the work and working environment.</t>
  </si>
  <si>
    <t>2. The productivity guide reflects basic situations only, it is recommended to seek professional advice if projects are considered more difficult than normal.</t>
  </si>
  <si>
    <t>8. Any monetary values expressed in the guide do not include GST</t>
  </si>
  <si>
    <t>Metrics</t>
  </si>
  <si>
    <t>Subtotal 5 1/2 days</t>
  </si>
  <si>
    <t>Ave. blocks per person</t>
  </si>
  <si>
    <r>
      <t xml:space="preserve">Each bricklayer installing </t>
    </r>
    <r>
      <rPr>
        <b/>
        <sz val="10"/>
        <color theme="1"/>
        <rFont val="Calibri"/>
        <family val="2"/>
        <scheme val="minor"/>
      </rPr>
      <t>420*</t>
    </r>
    <r>
      <rPr>
        <sz val="10"/>
        <color theme="1"/>
        <rFont val="Calibri"/>
        <family val="2"/>
        <scheme val="minor"/>
      </rPr>
      <t xml:space="preserve"> common bricks per day</t>
    </r>
  </si>
  <si>
    <t>National Bricklayers Association (Victoria)</t>
  </si>
  <si>
    <t>Example for a typical eight hour day (Team of 2 &amp; 1)</t>
  </si>
  <si>
    <t>Ave. per person 2-1 Team</t>
  </si>
  <si>
    <t>4 weeks</t>
  </si>
  <si>
    <t xml:space="preserve">Annual leave / Holiday Pay </t>
  </si>
  <si>
    <t>10 per year</t>
  </si>
  <si>
    <t>11 per year</t>
  </si>
  <si>
    <t>1 per year</t>
  </si>
  <si>
    <t>2 hrs time/half</t>
  </si>
  <si>
    <t>3 hrs double time</t>
  </si>
  <si>
    <t>Saturday (5 hours)</t>
  </si>
  <si>
    <t>Masonry Contractors Australia Ltd - Productivity Estimation Guide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</si>
</sst>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/>
      <sz val="9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sz val="8"/>
      <color indexed="81"/>
      <name val="Tahoma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2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Alignment="1">
      <alignment horizont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left"/>
    </xf>
    <xf numFmtId="44" fontId="4" fillId="0" borderId="0" xfId="1" applyFont="1"/>
    <xf numFmtId="0" fontId="1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1" fontId="4" fillId="2" borderId="0" xfId="0" applyNumberFormat="1" applyFont="1" applyFill="1" applyAlignment="1">
      <alignment horizontal="center"/>
    </xf>
    <xf numFmtId="0" fontId="1" fillId="0" borderId="0" xfId="0" applyFont="1" applyFill="1" applyBorder="1"/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 applyFill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165" fontId="12" fillId="0" borderId="0" xfId="0" applyNumberFormat="1" applyFont="1" applyAlignment="1">
      <alignment horizontal="center"/>
    </xf>
    <xf numFmtId="165" fontId="13" fillId="0" borderId="3" xfId="0" applyNumberFormat="1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Fill="1"/>
    <xf numFmtId="10" fontId="12" fillId="0" borderId="0" xfId="0" applyNumberFormat="1" applyFont="1" applyFill="1"/>
    <xf numFmtId="10" fontId="12" fillId="0" borderId="0" xfId="2" applyNumberFormat="1" applyFont="1" applyFill="1" applyBorder="1" applyAlignment="1">
      <alignment horizontal="center"/>
    </xf>
    <xf numFmtId="44" fontId="12" fillId="0" borderId="0" xfId="1" applyFont="1" applyFill="1"/>
    <xf numFmtId="44" fontId="12" fillId="0" borderId="0" xfId="1" applyFont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44" fontId="12" fillId="0" borderId="0" xfId="1" applyFont="1" applyFill="1" applyBorder="1" applyAlignment="1">
      <alignment horizontal="right" wrapText="1"/>
    </xf>
    <xf numFmtId="0" fontId="14" fillId="0" borderId="0" xfId="0" applyFont="1" applyAlignment="1">
      <alignment horizontal="center" wrapText="1"/>
    </xf>
    <xf numFmtId="44" fontId="13" fillId="0" borderId="3" xfId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4" fontId="15" fillId="0" borderId="0" xfId="1" applyFont="1" applyFill="1"/>
    <xf numFmtId="44" fontId="12" fillId="0" borderId="0" xfId="1" applyFont="1" applyFill="1" applyBorder="1" applyAlignment="1">
      <alignment wrapText="1"/>
    </xf>
    <xf numFmtId="0" fontId="16" fillId="0" borderId="0" xfId="0" applyFont="1" applyAlignment="1">
      <alignment horizontal="center"/>
    </xf>
    <xf numFmtId="44" fontId="15" fillId="0" borderId="1" xfId="1" applyFont="1" applyFill="1" applyBorder="1"/>
    <xf numFmtId="0" fontId="14" fillId="0" borderId="0" xfId="0" applyFont="1" applyAlignment="1">
      <alignment horizontal="center"/>
    </xf>
    <xf numFmtId="44" fontId="13" fillId="0" borderId="1" xfId="1" applyFont="1" applyFill="1" applyBorder="1"/>
    <xf numFmtId="44" fontId="13" fillId="0" borderId="0" xfId="1" applyFont="1" applyFill="1" applyBorder="1"/>
    <xf numFmtId="44" fontId="13" fillId="0" borderId="3" xfId="1" applyFont="1" applyFill="1" applyBorder="1"/>
    <xf numFmtId="44" fontId="13" fillId="0" borderId="0" xfId="1" applyFont="1" applyFill="1" applyAlignment="1">
      <alignment horizontal="center"/>
    </xf>
    <xf numFmtId="44" fontId="13" fillId="0" borderId="0" xfId="1" applyFont="1" applyFill="1"/>
    <xf numFmtId="44" fontId="17" fillId="0" borderId="0" xfId="1" applyFont="1" applyFill="1"/>
    <xf numFmtId="0" fontId="1" fillId="2" borderId="0" xfId="0" applyFont="1" applyFill="1"/>
    <xf numFmtId="0" fontId="1" fillId="2" borderId="0" xfId="0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19" fillId="0" borderId="0" xfId="0" applyFont="1"/>
    <xf numFmtId="0" fontId="1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10" fontId="12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3"/>
  <sheetViews>
    <sheetView tabSelected="1" workbookViewId="0">
      <selection activeCell="H18" sqref="H18"/>
    </sheetView>
  </sheetViews>
  <sheetFormatPr defaultColWidth="9.109375" defaultRowHeight="13.8" x14ac:dyDescent="0.3"/>
  <cols>
    <col min="1" max="1" width="42.5546875" style="7" customWidth="1"/>
    <col min="2" max="2" width="16.44140625" style="8" customWidth="1"/>
    <col min="3" max="3" width="23" style="8" customWidth="1"/>
    <col min="4" max="4" width="24.109375" style="8" customWidth="1"/>
    <col min="5" max="5" width="22.44140625" style="8" customWidth="1"/>
    <col min="6" max="16384" width="9.109375" style="7"/>
  </cols>
  <sheetData>
    <row r="1" spans="1:5" s="4" customFormat="1" ht="24" customHeight="1" x14ac:dyDescent="0.4">
      <c r="A1" s="2"/>
      <c r="B1" s="3" t="s">
        <v>294</v>
      </c>
      <c r="C1" s="3"/>
      <c r="D1" s="3"/>
      <c r="E1" s="3"/>
    </row>
    <row r="2" spans="1:5" s="5" customFormat="1" x14ac:dyDescent="0.3">
      <c r="B2" s="6"/>
      <c r="C2" s="6"/>
      <c r="D2" s="6"/>
      <c r="E2" s="6"/>
    </row>
    <row r="3" spans="1:5" s="5" customFormat="1" x14ac:dyDescent="0.3">
      <c r="A3" s="5" t="s">
        <v>147</v>
      </c>
      <c r="B3" s="6"/>
      <c r="C3" s="6"/>
      <c r="D3" s="6"/>
      <c r="E3" s="6"/>
    </row>
    <row r="4" spans="1:5" s="5" customFormat="1" ht="12.75" customHeight="1" x14ac:dyDescent="0.3">
      <c r="B4" s="6"/>
      <c r="C4" s="6"/>
      <c r="D4" s="6"/>
      <c r="E4" s="6"/>
    </row>
    <row r="5" spans="1:5" ht="12.75" customHeight="1" x14ac:dyDescent="0.3">
      <c r="A5" s="7" t="s">
        <v>250</v>
      </c>
    </row>
    <row r="6" spans="1:5" ht="12.75" customHeight="1" x14ac:dyDescent="0.3">
      <c r="A6" s="7" t="s">
        <v>269</v>
      </c>
    </row>
    <row r="7" spans="1:5" ht="12.75" customHeight="1" x14ac:dyDescent="0.3"/>
    <row r="8" spans="1:5" ht="12.75" customHeight="1" x14ac:dyDescent="0.3">
      <c r="A8" s="7" t="s">
        <v>260</v>
      </c>
    </row>
    <row r="9" spans="1:5" ht="12.75" customHeight="1" x14ac:dyDescent="0.3"/>
    <row r="10" spans="1:5" ht="12.75" customHeight="1" x14ac:dyDescent="0.3">
      <c r="A10" s="40" t="s">
        <v>259</v>
      </c>
    </row>
    <row r="11" spans="1:5" ht="12.75" customHeight="1" x14ac:dyDescent="0.3"/>
    <row r="12" spans="1:5" ht="12.75" customHeight="1" x14ac:dyDescent="0.3">
      <c r="A12" s="7" t="s">
        <v>252</v>
      </c>
    </row>
    <row r="13" spans="1:5" ht="12.75" customHeight="1" x14ac:dyDescent="0.3">
      <c r="A13" s="7" t="s">
        <v>251</v>
      </c>
    </row>
    <row r="14" spans="1:5" ht="12.75" customHeight="1" x14ac:dyDescent="0.3"/>
    <row r="15" spans="1:5" ht="12.75" customHeight="1" x14ac:dyDescent="0.3">
      <c r="A15" s="7" t="s">
        <v>253</v>
      </c>
    </row>
    <row r="16" spans="1:5" ht="12.75" customHeight="1" x14ac:dyDescent="0.3">
      <c r="A16" s="7" t="s">
        <v>254</v>
      </c>
    </row>
    <row r="17" spans="1:5" ht="12.75" customHeight="1" x14ac:dyDescent="0.3">
      <c r="A17" s="7" t="s">
        <v>255</v>
      </c>
    </row>
    <row r="18" spans="1:5" ht="12.75" customHeight="1" x14ac:dyDescent="0.3"/>
    <row r="19" spans="1:5" s="5" customFormat="1" ht="12.75" customHeight="1" x14ac:dyDescent="0.3">
      <c r="A19" s="40" t="s">
        <v>256</v>
      </c>
      <c r="B19" s="6"/>
      <c r="C19" s="6"/>
      <c r="D19" s="6"/>
      <c r="E19" s="6"/>
    </row>
    <row r="20" spans="1:5" s="5" customFormat="1" ht="12.75" customHeight="1" x14ac:dyDescent="0.3">
      <c r="B20" s="6"/>
      <c r="C20" s="6"/>
      <c r="D20" s="6"/>
      <c r="E20" s="6"/>
    </row>
    <row r="21" spans="1:5" ht="12.75" customHeight="1" x14ac:dyDescent="0.3">
      <c r="A21" s="7" t="s">
        <v>276</v>
      </c>
    </row>
    <row r="22" spans="1:5" s="23" customFormat="1" ht="12.75" customHeight="1" x14ac:dyDescent="0.3">
      <c r="A22" s="23" t="s">
        <v>277</v>
      </c>
      <c r="B22" s="22"/>
      <c r="C22" s="22"/>
      <c r="D22" s="22"/>
      <c r="E22" s="22"/>
    </row>
    <row r="23" spans="1:5" s="23" customFormat="1" ht="12.75" customHeight="1" x14ac:dyDescent="0.3">
      <c r="A23" s="23" t="s">
        <v>188</v>
      </c>
      <c r="B23" s="22"/>
      <c r="C23" s="22"/>
      <c r="D23" s="22"/>
      <c r="E23" s="22"/>
    </row>
    <row r="24" spans="1:5" s="23" customFormat="1" ht="12.75" customHeight="1" x14ac:dyDescent="0.3">
      <c r="A24" s="23" t="s">
        <v>143</v>
      </c>
      <c r="B24" s="22"/>
      <c r="C24" s="22"/>
      <c r="D24" s="22"/>
      <c r="E24" s="22"/>
    </row>
    <row r="25" spans="1:5" s="23" customFormat="1" ht="12.75" customHeight="1" x14ac:dyDescent="0.3">
      <c r="A25" s="21" t="s">
        <v>275</v>
      </c>
      <c r="B25" s="22"/>
      <c r="C25" s="22"/>
      <c r="D25" s="22"/>
      <c r="E25" s="22"/>
    </row>
    <row r="26" spans="1:5" s="23" customFormat="1" ht="12.75" customHeight="1" x14ac:dyDescent="0.3">
      <c r="A26" s="23" t="s">
        <v>257</v>
      </c>
      <c r="B26" s="22"/>
      <c r="C26" s="22"/>
      <c r="D26" s="22"/>
      <c r="E26" s="22"/>
    </row>
    <row r="27" spans="1:5" s="23" customFormat="1" ht="12.75" customHeight="1" x14ac:dyDescent="0.3">
      <c r="A27" s="23" t="s">
        <v>258</v>
      </c>
      <c r="B27" s="22"/>
      <c r="C27" s="22"/>
      <c r="D27" s="22"/>
      <c r="E27" s="22"/>
    </row>
    <row r="28" spans="1:5" s="42" customFormat="1" ht="12.75" customHeight="1" x14ac:dyDescent="0.3">
      <c r="A28" s="23" t="s">
        <v>144</v>
      </c>
      <c r="B28" s="41"/>
      <c r="C28" s="41"/>
      <c r="D28" s="41"/>
      <c r="E28" s="41"/>
    </row>
    <row r="29" spans="1:5" s="42" customFormat="1" ht="12.75" customHeight="1" x14ac:dyDescent="0.3">
      <c r="A29" s="23" t="s">
        <v>278</v>
      </c>
      <c r="B29" s="41"/>
      <c r="C29" s="41"/>
      <c r="D29" s="41"/>
      <c r="E29" s="41"/>
    </row>
    <row r="30" spans="1:5" s="5" customFormat="1" ht="12.75" customHeight="1" x14ac:dyDescent="0.3">
      <c r="A30" s="7"/>
      <c r="B30" s="6"/>
      <c r="C30" s="6"/>
      <c r="D30" s="6"/>
      <c r="E30" s="6"/>
    </row>
    <row r="31" spans="1:5" s="11" customFormat="1" ht="19.5" customHeight="1" x14ac:dyDescent="0.35">
      <c r="A31" s="9"/>
      <c r="B31" s="9" t="s">
        <v>145</v>
      </c>
      <c r="C31" s="10"/>
      <c r="D31" s="9"/>
      <c r="E31" s="10"/>
    </row>
    <row r="33" spans="1:5" s="5" customFormat="1" x14ac:dyDescent="0.3">
      <c r="A33" s="5" t="s">
        <v>153</v>
      </c>
      <c r="B33" s="6" t="s">
        <v>185</v>
      </c>
      <c r="C33" s="6" t="s">
        <v>168</v>
      </c>
      <c r="D33" s="6" t="s">
        <v>154</v>
      </c>
      <c r="E33" s="6" t="s">
        <v>157</v>
      </c>
    </row>
    <row r="34" spans="1:5" s="5" customFormat="1" x14ac:dyDescent="0.3">
      <c r="B34" s="6"/>
      <c r="C34" s="6"/>
      <c r="D34" s="6"/>
      <c r="E34" s="6"/>
    </row>
    <row r="35" spans="1:5" x14ac:dyDescent="0.3">
      <c r="A35" s="7" t="s">
        <v>263</v>
      </c>
      <c r="B35" s="1" t="s">
        <v>262</v>
      </c>
      <c r="C35" s="8">
        <v>3</v>
      </c>
      <c r="D35" s="1" t="s">
        <v>261</v>
      </c>
      <c r="E35" s="8">
        <v>5.78</v>
      </c>
    </row>
    <row r="36" spans="1:5" x14ac:dyDescent="0.3">
      <c r="A36" s="7" t="s">
        <v>179</v>
      </c>
    </row>
    <row r="37" spans="1:5" s="5" customFormat="1" x14ac:dyDescent="0.3">
      <c r="B37" s="6"/>
      <c r="C37" s="6"/>
      <c r="D37" s="6"/>
      <c r="E37" s="6"/>
    </row>
    <row r="38" spans="1:5" s="6" customFormat="1" x14ac:dyDescent="0.3">
      <c r="A38" s="12" t="s">
        <v>0</v>
      </c>
      <c r="B38" s="13" t="s">
        <v>40</v>
      </c>
      <c r="C38" s="13" t="s">
        <v>169</v>
      </c>
      <c r="D38" s="13" t="s">
        <v>58</v>
      </c>
      <c r="E38" s="86" t="s">
        <v>285</v>
      </c>
    </row>
    <row r="40" spans="1:5" x14ac:dyDescent="0.3">
      <c r="A40" s="7" t="s">
        <v>4</v>
      </c>
      <c r="B40" s="8" t="s">
        <v>41</v>
      </c>
      <c r="C40" s="8">
        <v>48.5</v>
      </c>
      <c r="D40" s="1" t="s">
        <v>184</v>
      </c>
      <c r="E40" s="8">
        <v>280</v>
      </c>
    </row>
    <row r="41" spans="1:5" x14ac:dyDescent="0.3">
      <c r="A41" s="7" t="s">
        <v>5</v>
      </c>
      <c r="B41" s="8" t="s">
        <v>42</v>
      </c>
      <c r="C41" s="8">
        <v>32.299999999999997</v>
      </c>
      <c r="D41" s="8">
        <v>330</v>
      </c>
      <c r="E41" s="8">
        <v>220</v>
      </c>
    </row>
    <row r="42" spans="1:5" x14ac:dyDescent="0.3">
      <c r="A42" s="7" t="s">
        <v>6</v>
      </c>
      <c r="B42" s="8" t="s">
        <v>43</v>
      </c>
      <c r="C42" s="8">
        <v>24.25</v>
      </c>
      <c r="D42" s="8">
        <v>270</v>
      </c>
      <c r="E42" s="8">
        <v>180</v>
      </c>
    </row>
    <row r="43" spans="1:5" x14ac:dyDescent="0.3">
      <c r="A43" s="7" t="s">
        <v>7</v>
      </c>
      <c r="B43" s="8" t="s">
        <v>41</v>
      </c>
      <c r="C43" s="8">
        <v>48.5</v>
      </c>
      <c r="D43" s="8">
        <v>420</v>
      </c>
      <c r="E43" s="8">
        <v>280</v>
      </c>
    </row>
    <row r="44" spans="1:5" x14ac:dyDescent="0.3">
      <c r="A44" s="7" t="s">
        <v>8</v>
      </c>
      <c r="B44" s="8" t="s">
        <v>41</v>
      </c>
      <c r="C44" s="8">
        <v>48.5</v>
      </c>
      <c r="D44" s="8">
        <v>405</v>
      </c>
      <c r="E44" s="8">
        <v>270</v>
      </c>
    </row>
    <row r="45" spans="1:5" x14ac:dyDescent="0.3">
      <c r="A45" s="7" t="s">
        <v>9</v>
      </c>
      <c r="B45" s="8" t="s">
        <v>44</v>
      </c>
      <c r="C45" s="8">
        <v>38.799999999999997</v>
      </c>
      <c r="D45" s="8">
        <v>390</v>
      </c>
      <c r="E45" s="8">
        <v>260</v>
      </c>
    </row>
    <row r="46" spans="1:5" x14ac:dyDescent="0.3">
      <c r="A46" s="7" t="s">
        <v>10</v>
      </c>
      <c r="B46" s="8" t="s">
        <v>45</v>
      </c>
      <c r="C46" s="8">
        <v>25.8</v>
      </c>
      <c r="D46" s="8">
        <v>285</v>
      </c>
      <c r="E46" s="8">
        <v>190</v>
      </c>
    </row>
    <row r="47" spans="1:5" x14ac:dyDescent="0.3">
      <c r="A47" s="7" t="s">
        <v>11</v>
      </c>
      <c r="B47" s="8" t="s">
        <v>46</v>
      </c>
      <c r="C47" s="8">
        <v>19.399999999999999</v>
      </c>
      <c r="D47" s="8">
        <v>234</v>
      </c>
      <c r="E47" s="8">
        <v>156</v>
      </c>
    </row>
    <row r="48" spans="1:5" x14ac:dyDescent="0.3">
      <c r="A48" s="7" t="s">
        <v>12</v>
      </c>
      <c r="B48" s="8" t="s">
        <v>47</v>
      </c>
      <c r="C48" s="8">
        <v>48.5</v>
      </c>
      <c r="D48" s="8">
        <v>330</v>
      </c>
      <c r="E48" s="8">
        <v>220</v>
      </c>
    </row>
    <row r="50" spans="1:5" x14ac:dyDescent="0.3">
      <c r="A50" s="14" t="s">
        <v>1</v>
      </c>
      <c r="B50" s="13" t="s">
        <v>40</v>
      </c>
      <c r="C50" s="15"/>
      <c r="D50" s="15"/>
      <c r="E50" s="15"/>
    </row>
    <row r="52" spans="1:5" x14ac:dyDescent="0.3">
      <c r="A52" s="7" t="s">
        <v>13</v>
      </c>
      <c r="B52" s="8" t="s">
        <v>41</v>
      </c>
      <c r="C52" s="8">
        <v>48.5</v>
      </c>
      <c r="D52" s="8">
        <v>330</v>
      </c>
      <c r="E52" s="8">
        <v>220</v>
      </c>
    </row>
    <row r="53" spans="1:5" x14ac:dyDescent="0.3">
      <c r="A53" s="7" t="s">
        <v>14</v>
      </c>
      <c r="B53" s="8" t="s">
        <v>43</v>
      </c>
      <c r="C53" s="8">
        <v>24.25</v>
      </c>
      <c r="D53" s="8">
        <v>195</v>
      </c>
      <c r="E53" s="8">
        <v>130</v>
      </c>
    </row>
    <row r="54" spans="1:5" x14ac:dyDescent="0.3">
      <c r="A54" s="7" t="s">
        <v>15</v>
      </c>
      <c r="B54" s="8" t="s">
        <v>41</v>
      </c>
      <c r="C54" s="8">
        <v>48.5</v>
      </c>
      <c r="D54" s="8">
        <v>300</v>
      </c>
      <c r="E54" s="8">
        <v>200</v>
      </c>
    </row>
    <row r="56" spans="1:5" x14ac:dyDescent="0.3">
      <c r="A56" s="14" t="s">
        <v>180</v>
      </c>
      <c r="B56" s="13" t="s">
        <v>40</v>
      </c>
      <c r="C56" s="13" t="s">
        <v>71</v>
      </c>
      <c r="D56" s="13" t="s">
        <v>58</v>
      </c>
      <c r="E56" s="86" t="s">
        <v>285</v>
      </c>
    </row>
    <row r="58" spans="1:5" x14ac:dyDescent="0.3">
      <c r="A58" s="7" t="s">
        <v>59</v>
      </c>
      <c r="B58" s="8" t="s">
        <v>41</v>
      </c>
      <c r="C58" s="8">
        <v>11.62</v>
      </c>
      <c r="D58" s="8">
        <v>201</v>
      </c>
      <c r="E58" s="8">
        <f>SUM(D58/1.5)</f>
        <v>134</v>
      </c>
    </row>
    <row r="59" spans="1:5" x14ac:dyDescent="0.3">
      <c r="A59" s="7" t="s">
        <v>60</v>
      </c>
      <c r="B59" s="8" t="s">
        <v>41</v>
      </c>
      <c r="C59" s="8">
        <v>11.62</v>
      </c>
      <c r="D59" s="8">
        <v>258</v>
      </c>
      <c r="E59" s="8">
        <f t="shared" ref="E59:E69" si="0">SUM(D59/1.5)</f>
        <v>172</v>
      </c>
    </row>
    <row r="60" spans="1:5" x14ac:dyDescent="0.3">
      <c r="A60" s="7" t="s">
        <v>61</v>
      </c>
      <c r="B60" s="8" t="s">
        <v>41</v>
      </c>
      <c r="C60" s="8">
        <v>11.62</v>
      </c>
      <c r="D60" s="8">
        <v>226.5</v>
      </c>
      <c r="E60" s="8">
        <f t="shared" si="0"/>
        <v>151</v>
      </c>
    </row>
    <row r="61" spans="1:5" x14ac:dyDescent="0.3">
      <c r="A61" s="7" t="s">
        <v>72</v>
      </c>
      <c r="B61" s="8" t="s">
        <v>70</v>
      </c>
      <c r="C61" s="8">
        <v>11.62</v>
      </c>
      <c r="D61" s="8">
        <v>201</v>
      </c>
      <c r="E61" s="8">
        <f t="shared" si="0"/>
        <v>134</v>
      </c>
    </row>
    <row r="62" spans="1:5" x14ac:dyDescent="0.3">
      <c r="A62" s="7" t="s">
        <v>63</v>
      </c>
      <c r="B62" s="8" t="s">
        <v>41</v>
      </c>
      <c r="C62" s="8">
        <v>11.62</v>
      </c>
      <c r="D62" s="8">
        <v>258</v>
      </c>
      <c r="E62" s="8">
        <f t="shared" si="0"/>
        <v>172</v>
      </c>
    </row>
    <row r="63" spans="1:5" x14ac:dyDescent="0.3">
      <c r="A63" s="7" t="s">
        <v>64</v>
      </c>
      <c r="B63" s="8" t="s">
        <v>41</v>
      </c>
      <c r="C63" s="8">
        <v>11.62</v>
      </c>
      <c r="D63" s="8">
        <v>258</v>
      </c>
      <c r="E63" s="8">
        <f t="shared" si="0"/>
        <v>172</v>
      </c>
    </row>
    <row r="64" spans="1:5" x14ac:dyDescent="0.3">
      <c r="A64" s="7" t="s">
        <v>65</v>
      </c>
      <c r="B64" s="8" t="s">
        <v>41</v>
      </c>
      <c r="C64" s="8">
        <v>11.62</v>
      </c>
      <c r="D64" s="8">
        <v>201</v>
      </c>
      <c r="E64" s="8">
        <f t="shared" si="0"/>
        <v>134</v>
      </c>
    </row>
    <row r="65" spans="1:5" x14ac:dyDescent="0.3">
      <c r="A65" s="7" t="s">
        <v>66</v>
      </c>
      <c r="B65" s="8" t="s">
        <v>41</v>
      </c>
      <c r="C65" s="8">
        <v>11.62</v>
      </c>
      <c r="D65" s="8">
        <v>201</v>
      </c>
      <c r="E65" s="8">
        <f t="shared" si="0"/>
        <v>134</v>
      </c>
    </row>
    <row r="66" spans="1:5" x14ac:dyDescent="0.3">
      <c r="A66" s="7" t="s">
        <v>67</v>
      </c>
      <c r="B66" s="8" t="s">
        <v>41</v>
      </c>
      <c r="C66" s="8">
        <v>11.62</v>
      </c>
      <c r="D66" s="8">
        <v>258</v>
      </c>
      <c r="E66" s="8">
        <f t="shared" si="0"/>
        <v>172</v>
      </c>
    </row>
    <row r="67" spans="1:5" x14ac:dyDescent="0.3">
      <c r="A67" s="7" t="s">
        <v>68</v>
      </c>
      <c r="B67" s="8" t="s">
        <v>41</v>
      </c>
      <c r="C67" s="8">
        <v>11.62</v>
      </c>
      <c r="D67" s="8">
        <v>258</v>
      </c>
      <c r="E67" s="8">
        <f t="shared" si="0"/>
        <v>172</v>
      </c>
    </row>
    <row r="68" spans="1:5" x14ac:dyDescent="0.3">
      <c r="A68" s="7" t="s">
        <v>62</v>
      </c>
      <c r="B68" s="8" t="s">
        <v>41</v>
      </c>
      <c r="C68" s="8">
        <v>8.33</v>
      </c>
      <c r="D68" s="8">
        <v>212</v>
      </c>
      <c r="E68" s="16">
        <f t="shared" ref="E68" si="1">SUM(D68/1.5)</f>
        <v>141.33333333333334</v>
      </c>
    </row>
    <row r="69" spans="1:5" x14ac:dyDescent="0.3">
      <c r="A69" s="7" t="s">
        <v>69</v>
      </c>
      <c r="B69" s="8" t="s">
        <v>41</v>
      </c>
      <c r="C69" s="8">
        <v>4.16</v>
      </c>
      <c r="D69" s="8">
        <v>199.5</v>
      </c>
      <c r="E69" s="8">
        <f t="shared" si="0"/>
        <v>133</v>
      </c>
    </row>
    <row r="71" spans="1:5" s="11" customFormat="1" ht="20.25" customHeight="1" x14ac:dyDescent="0.35">
      <c r="A71" s="9"/>
      <c r="B71" s="9" t="s">
        <v>146</v>
      </c>
      <c r="C71" s="10"/>
      <c r="D71" s="9"/>
      <c r="E71" s="10"/>
    </row>
    <row r="73" spans="1:5" s="5" customFormat="1" x14ac:dyDescent="0.3">
      <c r="A73" s="40" t="s">
        <v>284</v>
      </c>
      <c r="B73" s="6" t="s">
        <v>155</v>
      </c>
      <c r="C73" s="6" t="s">
        <v>168</v>
      </c>
      <c r="D73" s="1" t="s">
        <v>281</v>
      </c>
      <c r="E73" s="6" t="s">
        <v>157</v>
      </c>
    </row>
    <row r="74" spans="1:5" s="5" customFormat="1" x14ac:dyDescent="0.3">
      <c r="B74" s="6"/>
      <c r="C74" s="6"/>
      <c r="D74" s="6"/>
      <c r="E74" s="6"/>
    </row>
    <row r="75" spans="1:5" x14ac:dyDescent="0.3">
      <c r="A75" s="7" t="s">
        <v>156</v>
      </c>
      <c r="B75" s="8">
        <v>280</v>
      </c>
      <c r="C75" s="8">
        <v>3</v>
      </c>
      <c r="D75" s="8">
        <v>93</v>
      </c>
      <c r="E75" s="8">
        <v>7.44</v>
      </c>
    </row>
    <row r="76" spans="1:5" x14ac:dyDescent="0.3">
      <c r="A76" s="7" t="s">
        <v>179</v>
      </c>
    </row>
    <row r="78" spans="1:5" x14ac:dyDescent="0.3">
      <c r="A78" s="14" t="s">
        <v>2</v>
      </c>
      <c r="B78" s="13" t="s">
        <v>40</v>
      </c>
      <c r="C78" s="13" t="s">
        <v>169</v>
      </c>
      <c r="D78" s="13" t="s">
        <v>57</v>
      </c>
      <c r="E78" s="86" t="s">
        <v>285</v>
      </c>
    </row>
    <row r="80" spans="1:5" x14ac:dyDescent="0.3">
      <c r="A80" s="17">
        <v>10.01</v>
      </c>
      <c r="B80" s="8" t="s">
        <v>48</v>
      </c>
      <c r="C80" s="8">
        <v>12.5</v>
      </c>
      <c r="D80" s="8">
        <v>140</v>
      </c>
      <c r="E80" s="8">
        <v>93</v>
      </c>
    </row>
    <row r="81" spans="1:5" x14ac:dyDescent="0.3">
      <c r="A81" s="17" t="s">
        <v>16</v>
      </c>
      <c r="B81" s="8" t="s">
        <v>48</v>
      </c>
      <c r="C81" s="8">
        <v>12.5</v>
      </c>
      <c r="D81" s="8">
        <v>130</v>
      </c>
      <c r="E81" s="8">
        <v>86</v>
      </c>
    </row>
    <row r="82" spans="1:5" x14ac:dyDescent="0.3">
      <c r="A82" s="17">
        <v>15.01</v>
      </c>
      <c r="B82" s="8" t="s">
        <v>49</v>
      </c>
      <c r="C82" s="8">
        <v>12.5</v>
      </c>
      <c r="D82" s="8">
        <v>135</v>
      </c>
      <c r="E82" s="8">
        <v>90</v>
      </c>
    </row>
    <row r="83" spans="1:5" x14ac:dyDescent="0.3">
      <c r="A83" s="17" t="s">
        <v>17</v>
      </c>
      <c r="B83" s="8" t="s">
        <v>49</v>
      </c>
      <c r="C83" s="8">
        <v>12.5</v>
      </c>
      <c r="D83" s="8">
        <v>135</v>
      </c>
      <c r="E83" s="8">
        <v>90</v>
      </c>
    </row>
    <row r="84" spans="1:5" x14ac:dyDescent="0.3">
      <c r="A84" s="17" t="s">
        <v>18</v>
      </c>
      <c r="B84" s="8" t="s">
        <v>49</v>
      </c>
      <c r="C84" s="8">
        <v>12.5</v>
      </c>
      <c r="D84" s="8">
        <v>135</v>
      </c>
      <c r="E84" s="8">
        <v>90</v>
      </c>
    </row>
    <row r="85" spans="1:5" x14ac:dyDescent="0.3">
      <c r="A85" s="17">
        <v>15.03</v>
      </c>
      <c r="B85" s="8" t="s">
        <v>49</v>
      </c>
      <c r="C85" s="8">
        <v>12.5</v>
      </c>
      <c r="D85" s="8">
        <v>130</v>
      </c>
      <c r="E85" s="8">
        <v>86</v>
      </c>
    </row>
    <row r="86" spans="1:5" x14ac:dyDescent="0.3">
      <c r="A86" s="17">
        <v>15.04</v>
      </c>
      <c r="B86" s="8" t="s">
        <v>49</v>
      </c>
      <c r="C86" s="8">
        <v>12.5</v>
      </c>
      <c r="D86" s="8">
        <v>125</v>
      </c>
      <c r="E86" s="8">
        <v>83</v>
      </c>
    </row>
    <row r="87" spans="1:5" x14ac:dyDescent="0.3">
      <c r="A87" s="17">
        <v>20.010000000000002</v>
      </c>
      <c r="B87" s="8" t="s">
        <v>50</v>
      </c>
      <c r="C87" s="8">
        <v>12.5</v>
      </c>
      <c r="D87" s="8">
        <v>130</v>
      </c>
      <c r="E87" s="8">
        <v>86</v>
      </c>
    </row>
    <row r="88" spans="1:5" x14ac:dyDescent="0.3">
      <c r="A88" s="17" t="s">
        <v>19</v>
      </c>
      <c r="B88" s="8" t="s">
        <v>50</v>
      </c>
      <c r="C88" s="8">
        <v>12.5</v>
      </c>
      <c r="D88" s="8">
        <v>130</v>
      </c>
      <c r="E88" s="8">
        <v>86</v>
      </c>
    </row>
    <row r="89" spans="1:5" x14ac:dyDescent="0.3">
      <c r="A89" s="17" t="s">
        <v>20</v>
      </c>
      <c r="B89" s="8" t="s">
        <v>50</v>
      </c>
      <c r="C89" s="8">
        <v>12.5</v>
      </c>
      <c r="D89" s="8">
        <v>130</v>
      </c>
      <c r="E89" s="8">
        <v>86</v>
      </c>
    </row>
    <row r="90" spans="1:5" x14ac:dyDescent="0.3">
      <c r="A90" s="17">
        <v>20.03</v>
      </c>
      <c r="B90" s="8" t="s">
        <v>50</v>
      </c>
      <c r="C90" s="8">
        <v>12.5</v>
      </c>
      <c r="D90" s="8">
        <v>120</v>
      </c>
      <c r="E90" s="8">
        <v>80</v>
      </c>
    </row>
    <row r="91" spans="1:5" x14ac:dyDescent="0.3">
      <c r="A91" s="17">
        <v>20.04</v>
      </c>
      <c r="B91" s="8" t="s">
        <v>50</v>
      </c>
      <c r="C91" s="8">
        <v>12.5</v>
      </c>
      <c r="D91" s="8">
        <v>112.5</v>
      </c>
      <c r="E91" s="8">
        <v>75</v>
      </c>
    </row>
    <row r="92" spans="1:5" x14ac:dyDescent="0.3">
      <c r="A92" s="17" t="s">
        <v>21</v>
      </c>
      <c r="B92" s="8" t="s">
        <v>51</v>
      </c>
      <c r="C92" s="8">
        <v>12.5</v>
      </c>
      <c r="D92" s="8">
        <v>106</v>
      </c>
      <c r="E92" s="8">
        <v>71</v>
      </c>
    </row>
    <row r="93" spans="1:5" x14ac:dyDescent="0.3">
      <c r="A93" s="17" t="s">
        <v>22</v>
      </c>
      <c r="B93" s="8" t="s">
        <v>51</v>
      </c>
      <c r="C93" s="8">
        <v>12.5</v>
      </c>
      <c r="D93" s="8">
        <v>106</v>
      </c>
      <c r="E93" s="8">
        <v>71</v>
      </c>
    </row>
    <row r="95" spans="1:5" x14ac:dyDescent="0.3">
      <c r="A95" s="14" t="s">
        <v>3</v>
      </c>
      <c r="B95" s="13" t="s">
        <v>40</v>
      </c>
      <c r="C95" s="13" t="s">
        <v>169</v>
      </c>
      <c r="D95" s="13" t="s">
        <v>57</v>
      </c>
      <c r="E95" s="86" t="s">
        <v>285</v>
      </c>
    </row>
    <row r="96" spans="1:5" s="20" customFormat="1" x14ac:dyDescent="0.3">
      <c r="A96" s="18"/>
      <c r="B96" s="19"/>
      <c r="C96" s="19"/>
      <c r="D96" s="19"/>
      <c r="E96" s="19"/>
    </row>
    <row r="97" spans="1:5" s="20" customFormat="1" x14ac:dyDescent="0.3">
      <c r="A97" s="18" t="s">
        <v>38</v>
      </c>
      <c r="B97" s="19"/>
      <c r="C97" s="19"/>
      <c r="D97" s="19"/>
      <c r="E97" s="19"/>
    </row>
    <row r="98" spans="1:5" x14ac:dyDescent="0.3">
      <c r="A98" s="7" t="s">
        <v>23</v>
      </c>
      <c r="B98" s="8" t="s">
        <v>48</v>
      </c>
      <c r="C98" s="8">
        <v>12.5</v>
      </c>
      <c r="D98" s="8">
        <v>127.5</v>
      </c>
      <c r="E98" s="8">
        <v>85</v>
      </c>
    </row>
    <row r="99" spans="1:5" x14ac:dyDescent="0.3">
      <c r="A99" s="7" t="s">
        <v>24</v>
      </c>
      <c r="B99" s="8" t="s">
        <v>49</v>
      </c>
      <c r="C99" s="8">
        <v>12.5</v>
      </c>
      <c r="D99" s="8">
        <v>120</v>
      </c>
      <c r="E99" s="8">
        <v>80</v>
      </c>
    </row>
    <row r="100" spans="1:5" x14ac:dyDescent="0.3">
      <c r="A100" s="7" t="s">
        <v>25</v>
      </c>
      <c r="B100" s="8" t="s">
        <v>50</v>
      </c>
      <c r="C100" s="8">
        <v>12.5</v>
      </c>
      <c r="D100" s="8">
        <v>112.5</v>
      </c>
      <c r="E100" s="8">
        <v>75</v>
      </c>
    </row>
    <row r="101" spans="1:5" x14ac:dyDescent="0.3">
      <c r="A101" s="7" t="s">
        <v>26</v>
      </c>
      <c r="B101" s="8" t="s">
        <v>48</v>
      </c>
      <c r="C101" s="8">
        <v>12.5</v>
      </c>
      <c r="D101" s="8">
        <v>120</v>
      </c>
      <c r="E101" s="8">
        <v>80</v>
      </c>
    </row>
    <row r="102" spans="1:5" x14ac:dyDescent="0.3">
      <c r="A102" s="7" t="s">
        <v>27</v>
      </c>
      <c r="B102" s="8" t="s">
        <v>49</v>
      </c>
      <c r="C102" s="8">
        <v>12.5</v>
      </c>
      <c r="D102" s="8">
        <v>112.5</v>
      </c>
      <c r="E102" s="8">
        <v>75</v>
      </c>
    </row>
    <row r="103" spans="1:5" x14ac:dyDescent="0.3">
      <c r="A103" s="7" t="s">
        <v>28</v>
      </c>
      <c r="B103" s="8" t="s">
        <v>50</v>
      </c>
      <c r="C103" s="8">
        <v>12.5</v>
      </c>
      <c r="D103" s="8">
        <v>105</v>
      </c>
      <c r="E103" s="8">
        <v>70</v>
      </c>
    </row>
    <row r="104" spans="1:5" x14ac:dyDescent="0.3">
      <c r="A104" s="7" t="s">
        <v>29</v>
      </c>
      <c r="B104" s="8" t="s">
        <v>48</v>
      </c>
      <c r="C104" s="8">
        <v>12.5</v>
      </c>
      <c r="D104" s="8">
        <v>112.5</v>
      </c>
      <c r="E104" s="8">
        <v>75</v>
      </c>
    </row>
    <row r="105" spans="1:5" x14ac:dyDescent="0.3">
      <c r="A105" s="7" t="s">
        <v>30</v>
      </c>
      <c r="B105" s="8" t="s">
        <v>49</v>
      </c>
      <c r="C105" s="8">
        <v>12.5</v>
      </c>
      <c r="D105" s="8">
        <v>105</v>
      </c>
      <c r="E105" s="8">
        <v>70</v>
      </c>
    </row>
    <row r="106" spans="1:5" x14ac:dyDescent="0.3">
      <c r="A106" s="7" t="s">
        <v>31</v>
      </c>
      <c r="B106" s="8" t="s">
        <v>50</v>
      </c>
      <c r="C106" s="8">
        <v>12.5</v>
      </c>
      <c r="D106" s="8">
        <v>97.5</v>
      </c>
      <c r="E106" s="8">
        <v>65</v>
      </c>
    </row>
    <row r="107" spans="1:5" x14ac:dyDescent="0.3">
      <c r="A107" s="7" t="s">
        <v>32</v>
      </c>
      <c r="B107" s="8" t="s">
        <v>48</v>
      </c>
      <c r="C107" s="8">
        <v>12.5</v>
      </c>
      <c r="D107" s="8">
        <v>105</v>
      </c>
      <c r="E107" s="8">
        <v>70</v>
      </c>
    </row>
    <row r="108" spans="1:5" x14ac:dyDescent="0.3">
      <c r="A108" s="7" t="s">
        <v>33</v>
      </c>
      <c r="B108" s="8" t="s">
        <v>49</v>
      </c>
      <c r="C108" s="8">
        <v>12.5</v>
      </c>
      <c r="D108" s="8">
        <v>97.5</v>
      </c>
      <c r="E108" s="8">
        <v>65</v>
      </c>
    </row>
    <row r="109" spans="1:5" x14ac:dyDescent="0.3">
      <c r="A109" s="7" t="s">
        <v>34</v>
      </c>
      <c r="B109" s="8" t="s">
        <v>50</v>
      </c>
      <c r="C109" s="8">
        <v>12.5</v>
      </c>
      <c r="D109" s="8">
        <v>90</v>
      </c>
      <c r="E109" s="8">
        <v>60</v>
      </c>
    </row>
    <row r="111" spans="1:5" s="20" customFormat="1" x14ac:dyDescent="0.3">
      <c r="A111" s="14" t="s">
        <v>3</v>
      </c>
      <c r="B111" s="13" t="s">
        <v>40</v>
      </c>
      <c r="C111" s="13" t="s">
        <v>169</v>
      </c>
      <c r="D111" s="13" t="s">
        <v>57</v>
      </c>
      <c r="E111" s="86" t="s">
        <v>285</v>
      </c>
    </row>
    <row r="112" spans="1:5" s="20" customFormat="1" x14ac:dyDescent="0.3">
      <c r="A112" s="18"/>
      <c r="B112" s="19"/>
      <c r="C112" s="19"/>
      <c r="D112" s="19"/>
      <c r="E112" s="19"/>
    </row>
    <row r="113" spans="1:5" s="20" customFormat="1" x14ac:dyDescent="0.3">
      <c r="A113" s="18" t="s">
        <v>39</v>
      </c>
      <c r="B113" s="19"/>
      <c r="C113" s="19"/>
      <c r="D113" s="19"/>
      <c r="E113" s="19"/>
    </row>
    <row r="114" spans="1:5" x14ac:dyDescent="0.3">
      <c r="A114" s="7" t="s">
        <v>23</v>
      </c>
      <c r="B114" s="8" t="s">
        <v>53</v>
      </c>
      <c r="C114" s="8">
        <v>25</v>
      </c>
      <c r="D114" s="8">
        <v>180</v>
      </c>
      <c r="E114" s="8">
        <v>120</v>
      </c>
    </row>
    <row r="115" spans="1:5" x14ac:dyDescent="0.3">
      <c r="A115" s="7" t="s">
        <v>24</v>
      </c>
      <c r="B115" s="8" t="s">
        <v>54</v>
      </c>
      <c r="C115" s="8">
        <v>25</v>
      </c>
      <c r="D115" s="8">
        <v>172.5</v>
      </c>
      <c r="E115" s="8">
        <v>115</v>
      </c>
    </row>
    <row r="116" spans="1:5" x14ac:dyDescent="0.3">
      <c r="A116" s="7" t="s">
        <v>25</v>
      </c>
      <c r="B116" s="8" t="s">
        <v>55</v>
      </c>
      <c r="C116" s="8">
        <v>25</v>
      </c>
      <c r="D116" s="8">
        <v>165</v>
      </c>
      <c r="E116" s="8">
        <v>110</v>
      </c>
    </row>
    <row r="117" spans="1:5" x14ac:dyDescent="0.3">
      <c r="A117" s="7" t="s">
        <v>26</v>
      </c>
      <c r="B117" s="8" t="s">
        <v>53</v>
      </c>
      <c r="C117" s="8">
        <v>25</v>
      </c>
      <c r="D117" s="8">
        <v>172.5</v>
      </c>
      <c r="E117" s="8">
        <v>115</v>
      </c>
    </row>
    <row r="118" spans="1:5" x14ac:dyDescent="0.3">
      <c r="A118" s="7" t="s">
        <v>27</v>
      </c>
      <c r="B118" s="8" t="s">
        <v>54</v>
      </c>
      <c r="C118" s="8">
        <v>25</v>
      </c>
      <c r="D118" s="8">
        <v>165</v>
      </c>
      <c r="E118" s="8">
        <v>110</v>
      </c>
    </row>
    <row r="119" spans="1:5" x14ac:dyDescent="0.3">
      <c r="A119" s="7" t="s">
        <v>28</v>
      </c>
      <c r="B119" s="8" t="s">
        <v>55</v>
      </c>
      <c r="C119" s="8">
        <v>25</v>
      </c>
      <c r="D119" s="8">
        <v>157.5</v>
      </c>
      <c r="E119" s="8">
        <v>105</v>
      </c>
    </row>
    <row r="120" spans="1:5" x14ac:dyDescent="0.3">
      <c r="A120" s="7" t="s">
        <v>29</v>
      </c>
      <c r="B120" s="8" t="s">
        <v>53</v>
      </c>
      <c r="C120" s="8">
        <v>25</v>
      </c>
      <c r="D120" s="8">
        <v>165</v>
      </c>
      <c r="E120" s="8">
        <v>110</v>
      </c>
    </row>
    <row r="121" spans="1:5" x14ac:dyDescent="0.3">
      <c r="A121" s="7" t="s">
        <v>30</v>
      </c>
      <c r="B121" s="8" t="s">
        <v>54</v>
      </c>
      <c r="C121" s="8">
        <v>25</v>
      </c>
      <c r="D121" s="8">
        <v>157.5</v>
      </c>
      <c r="E121" s="8">
        <v>105</v>
      </c>
    </row>
    <row r="122" spans="1:5" x14ac:dyDescent="0.3">
      <c r="A122" s="7" t="s">
        <v>31</v>
      </c>
      <c r="B122" s="8" t="s">
        <v>55</v>
      </c>
      <c r="C122" s="8">
        <v>25</v>
      </c>
      <c r="D122" s="8">
        <v>150</v>
      </c>
      <c r="E122" s="8">
        <v>100</v>
      </c>
    </row>
    <row r="123" spans="1:5" x14ac:dyDescent="0.3">
      <c r="A123" s="7" t="s">
        <v>32</v>
      </c>
      <c r="B123" s="8" t="s">
        <v>53</v>
      </c>
      <c r="C123" s="8">
        <v>25</v>
      </c>
      <c r="D123" s="8">
        <v>157.5</v>
      </c>
      <c r="E123" s="8">
        <v>105</v>
      </c>
    </row>
    <row r="124" spans="1:5" x14ac:dyDescent="0.3">
      <c r="A124" s="7" t="s">
        <v>33</v>
      </c>
      <c r="B124" s="8" t="s">
        <v>54</v>
      </c>
      <c r="C124" s="8">
        <v>25</v>
      </c>
      <c r="D124" s="8">
        <v>150</v>
      </c>
      <c r="E124" s="8">
        <v>100</v>
      </c>
    </row>
    <row r="125" spans="1:5" x14ac:dyDescent="0.3">
      <c r="A125" s="7" t="s">
        <v>34</v>
      </c>
      <c r="B125" s="8" t="s">
        <v>55</v>
      </c>
      <c r="C125" s="8">
        <v>25</v>
      </c>
      <c r="D125" s="8">
        <v>142.5</v>
      </c>
      <c r="E125" s="8">
        <v>95</v>
      </c>
    </row>
    <row r="127" spans="1:5" x14ac:dyDescent="0.3">
      <c r="A127" s="14" t="s">
        <v>186</v>
      </c>
      <c r="B127" s="13" t="s">
        <v>40</v>
      </c>
      <c r="C127" s="13" t="s">
        <v>71</v>
      </c>
      <c r="D127" s="13" t="s">
        <v>57</v>
      </c>
      <c r="E127" s="86" t="s">
        <v>285</v>
      </c>
    </row>
    <row r="129" spans="1:5" s="23" customFormat="1" x14ac:dyDescent="0.3">
      <c r="A129" s="21" t="s">
        <v>56</v>
      </c>
      <c r="B129" s="22" t="s">
        <v>52</v>
      </c>
      <c r="C129" s="22">
        <v>2.5</v>
      </c>
      <c r="D129" s="22">
        <v>105</v>
      </c>
      <c r="E129" s="22">
        <v>70</v>
      </c>
    </row>
    <row r="130" spans="1:5" s="23" customFormat="1" x14ac:dyDescent="0.3">
      <c r="A130" s="23" t="s">
        <v>35</v>
      </c>
      <c r="B130" s="22" t="s">
        <v>52</v>
      </c>
      <c r="C130" s="22">
        <v>2.5</v>
      </c>
      <c r="D130" s="22">
        <v>105</v>
      </c>
      <c r="E130" s="22">
        <v>70</v>
      </c>
    </row>
    <row r="131" spans="1:5" s="23" customFormat="1" x14ac:dyDescent="0.3">
      <c r="A131" s="23" t="s">
        <v>36</v>
      </c>
      <c r="B131" s="22" t="s">
        <v>52</v>
      </c>
      <c r="C131" s="22">
        <v>2.5</v>
      </c>
      <c r="D131" s="22">
        <v>105</v>
      </c>
      <c r="E131" s="22">
        <v>70</v>
      </c>
    </row>
    <row r="132" spans="1:5" s="23" customFormat="1" x14ac:dyDescent="0.3">
      <c r="A132" s="23" t="s">
        <v>37</v>
      </c>
      <c r="B132" s="22" t="s">
        <v>52</v>
      </c>
      <c r="C132" s="22">
        <v>2.5</v>
      </c>
      <c r="D132" s="22">
        <v>105</v>
      </c>
      <c r="E132" s="22">
        <v>70</v>
      </c>
    </row>
    <row r="133" spans="1:5" s="23" customFormat="1" x14ac:dyDescent="0.3">
      <c r="A133" s="23" t="s">
        <v>35</v>
      </c>
      <c r="B133" s="22" t="s">
        <v>52</v>
      </c>
      <c r="C133" s="22">
        <v>2.5</v>
      </c>
      <c r="D133" s="22">
        <v>105</v>
      </c>
      <c r="E133" s="22">
        <v>70</v>
      </c>
    </row>
    <row r="134" spans="1:5" s="23" customFormat="1" x14ac:dyDescent="0.3">
      <c r="A134" s="23" t="s">
        <v>36</v>
      </c>
      <c r="B134" s="22" t="s">
        <v>52</v>
      </c>
      <c r="C134" s="22">
        <v>2.5</v>
      </c>
      <c r="D134" s="22">
        <v>105</v>
      </c>
      <c r="E134" s="22">
        <v>70</v>
      </c>
    </row>
    <row r="135" spans="1:5" s="23" customFormat="1" x14ac:dyDescent="0.3">
      <c r="A135" s="23" t="s">
        <v>37</v>
      </c>
      <c r="B135" s="22" t="s">
        <v>52</v>
      </c>
      <c r="C135" s="22">
        <v>2.5</v>
      </c>
      <c r="D135" s="22">
        <v>105</v>
      </c>
      <c r="E135" s="22">
        <v>70</v>
      </c>
    </row>
    <row r="136" spans="1:5" s="23" customFormat="1" x14ac:dyDescent="0.3">
      <c r="B136" s="22"/>
      <c r="C136" s="22"/>
      <c r="D136" s="22"/>
      <c r="E136" s="22"/>
    </row>
    <row r="137" spans="1:5" x14ac:dyDescent="0.3">
      <c r="A137" s="24" t="s">
        <v>78</v>
      </c>
      <c r="B137" s="13" t="s">
        <v>40</v>
      </c>
      <c r="C137" s="13" t="s">
        <v>80</v>
      </c>
      <c r="D137" s="86" t="s">
        <v>285</v>
      </c>
      <c r="E137" s="15"/>
    </row>
    <row r="139" spans="1:5" x14ac:dyDescent="0.3">
      <c r="A139" s="7" t="s">
        <v>81</v>
      </c>
      <c r="B139" s="8" t="s">
        <v>75</v>
      </c>
      <c r="C139" s="8">
        <v>24</v>
      </c>
      <c r="D139" s="8">
        <f>SUM(C139/1.5)</f>
        <v>16</v>
      </c>
    </row>
    <row r="140" spans="1:5" x14ac:dyDescent="0.3">
      <c r="A140" s="25" t="s">
        <v>121</v>
      </c>
      <c r="B140" s="26" t="s">
        <v>75</v>
      </c>
      <c r="C140" s="8">
        <v>75</v>
      </c>
      <c r="D140" s="26">
        <v>50</v>
      </c>
    </row>
    <row r="141" spans="1:5" x14ac:dyDescent="0.3">
      <c r="A141" s="7" t="s">
        <v>82</v>
      </c>
      <c r="B141" s="8" t="s">
        <v>76</v>
      </c>
      <c r="C141" s="8">
        <v>36</v>
      </c>
      <c r="D141" s="8">
        <f t="shared" ref="D141:D142" si="2">SUM(C141/1.5)</f>
        <v>24</v>
      </c>
    </row>
    <row r="142" spans="1:5" x14ac:dyDescent="0.3">
      <c r="A142" s="7" t="s">
        <v>83</v>
      </c>
      <c r="B142" s="8" t="s">
        <v>77</v>
      </c>
      <c r="C142" s="8">
        <v>18</v>
      </c>
      <c r="D142" s="8">
        <f t="shared" si="2"/>
        <v>12</v>
      </c>
    </row>
    <row r="144" spans="1:5" x14ac:dyDescent="0.3">
      <c r="A144" s="24" t="s">
        <v>79</v>
      </c>
      <c r="B144" s="13" t="s">
        <v>40</v>
      </c>
      <c r="C144" s="13" t="s">
        <v>84</v>
      </c>
      <c r="D144" s="87" t="s">
        <v>285</v>
      </c>
      <c r="E144" s="15"/>
    </row>
    <row r="146" spans="1:5" x14ac:dyDescent="0.3">
      <c r="A146" s="25" t="s">
        <v>110</v>
      </c>
      <c r="B146" s="26" t="s">
        <v>125</v>
      </c>
      <c r="C146" s="8">
        <v>55.5</v>
      </c>
      <c r="D146" s="26">
        <v>37</v>
      </c>
    </row>
    <row r="147" spans="1:5" x14ac:dyDescent="0.3">
      <c r="A147" s="7" t="s">
        <v>74</v>
      </c>
      <c r="B147" s="8" t="s">
        <v>49</v>
      </c>
      <c r="C147" s="8">
        <v>45.9</v>
      </c>
      <c r="D147" s="8">
        <v>30.6</v>
      </c>
    </row>
    <row r="148" spans="1:5" x14ac:dyDescent="0.3">
      <c r="A148" s="7" t="s">
        <v>74</v>
      </c>
      <c r="B148" s="8" t="s">
        <v>50</v>
      </c>
      <c r="C148" s="8">
        <v>39</v>
      </c>
      <c r="D148" s="8">
        <v>26</v>
      </c>
    </row>
    <row r="149" spans="1:5" x14ac:dyDescent="0.3">
      <c r="A149" s="7" t="s">
        <v>74</v>
      </c>
      <c r="B149" s="8" t="s">
        <v>51</v>
      </c>
      <c r="C149" s="8">
        <v>31.2</v>
      </c>
      <c r="D149" s="8">
        <v>20.8</v>
      </c>
    </row>
    <row r="150" spans="1:5" x14ac:dyDescent="0.3">
      <c r="A150" s="25"/>
      <c r="B150" s="26"/>
      <c r="D150" s="26"/>
    </row>
    <row r="151" spans="1:5" x14ac:dyDescent="0.3">
      <c r="A151" s="25" t="s">
        <v>114</v>
      </c>
      <c r="B151" s="26" t="s">
        <v>125</v>
      </c>
      <c r="C151" s="8">
        <v>39</v>
      </c>
      <c r="D151" s="26">
        <v>26</v>
      </c>
    </row>
    <row r="152" spans="1:5" x14ac:dyDescent="0.3">
      <c r="A152" s="25" t="s">
        <v>111</v>
      </c>
      <c r="B152" s="8" t="s">
        <v>49</v>
      </c>
      <c r="C152" s="8">
        <v>33</v>
      </c>
      <c r="D152" s="26">
        <v>22</v>
      </c>
    </row>
    <row r="153" spans="1:5" x14ac:dyDescent="0.3">
      <c r="A153" s="25" t="s">
        <v>112</v>
      </c>
      <c r="B153" s="8" t="s">
        <v>50</v>
      </c>
      <c r="C153" s="8">
        <v>24</v>
      </c>
      <c r="D153" s="26">
        <v>16</v>
      </c>
    </row>
    <row r="154" spans="1:5" x14ac:dyDescent="0.3">
      <c r="A154" s="25" t="s">
        <v>113</v>
      </c>
      <c r="B154" s="8" t="s">
        <v>51</v>
      </c>
      <c r="C154" s="8">
        <v>18</v>
      </c>
      <c r="D154" s="26">
        <v>12</v>
      </c>
    </row>
    <row r="155" spans="1:5" x14ac:dyDescent="0.3">
      <c r="B155" s="7"/>
    </row>
    <row r="156" spans="1:5" x14ac:dyDescent="0.3">
      <c r="A156" s="80" t="s">
        <v>178</v>
      </c>
      <c r="B156" s="13" t="s">
        <v>130</v>
      </c>
      <c r="C156" s="13" t="s">
        <v>177</v>
      </c>
      <c r="D156" s="87" t="s">
        <v>285</v>
      </c>
      <c r="E156" s="15"/>
    </row>
    <row r="157" spans="1:5" x14ac:dyDescent="0.3">
      <c r="B157" s="7"/>
    </row>
    <row r="158" spans="1:5" x14ac:dyDescent="0.3">
      <c r="A158" s="25" t="s">
        <v>167</v>
      </c>
      <c r="B158" s="26" t="s">
        <v>116</v>
      </c>
      <c r="C158" s="27">
        <f>SUM(D158)*1.5</f>
        <v>21.825000000000003</v>
      </c>
      <c r="D158" s="26">
        <v>14.55</v>
      </c>
    </row>
    <row r="159" spans="1:5" x14ac:dyDescent="0.3">
      <c r="A159" s="25"/>
      <c r="B159" s="26"/>
      <c r="C159" s="27"/>
      <c r="D159" s="26"/>
    </row>
    <row r="160" spans="1:5" x14ac:dyDescent="0.3">
      <c r="A160" s="25" t="s">
        <v>85</v>
      </c>
      <c r="B160" s="26" t="s">
        <v>116</v>
      </c>
      <c r="C160" s="27">
        <f t="shared" ref="C160:C177" si="3">SUM(D160)*1.5</f>
        <v>17.294999999999998</v>
      </c>
      <c r="D160" s="26">
        <v>11.53</v>
      </c>
    </row>
    <row r="161" spans="1:4" x14ac:dyDescent="0.3">
      <c r="A161" s="25" t="s">
        <v>119</v>
      </c>
      <c r="B161" s="26" t="s">
        <v>116</v>
      </c>
      <c r="C161" s="27">
        <f t="shared" si="3"/>
        <v>22.274999999999999</v>
      </c>
      <c r="D161" s="26">
        <v>14.85</v>
      </c>
    </row>
    <row r="162" spans="1:4" x14ac:dyDescent="0.3">
      <c r="A162" s="25" t="s">
        <v>96</v>
      </c>
      <c r="B162" s="26" t="s">
        <v>116</v>
      </c>
      <c r="C162" s="27">
        <f t="shared" si="3"/>
        <v>33.599999999999994</v>
      </c>
      <c r="D162" s="26">
        <v>22.4</v>
      </c>
    </row>
    <row r="163" spans="1:4" x14ac:dyDescent="0.3">
      <c r="A163" s="25" t="s">
        <v>127</v>
      </c>
      <c r="B163" s="26" t="s">
        <v>116</v>
      </c>
      <c r="C163" s="27">
        <f t="shared" si="3"/>
        <v>16.799999999999997</v>
      </c>
      <c r="D163" s="26">
        <v>11.2</v>
      </c>
    </row>
    <row r="164" spans="1:4" x14ac:dyDescent="0.3">
      <c r="A164" s="25" t="s">
        <v>128</v>
      </c>
      <c r="B164" s="26" t="s">
        <v>116</v>
      </c>
      <c r="C164" s="27">
        <f t="shared" si="3"/>
        <v>25.049999999999997</v>
      </c>
      <c r="D164" s="26">
        <v>16.7</v>
      </c>
    </row>
    <row r="165" spans="1:4" x14ac:dyDescent="0.3">
      <c r="A165" s="25" t="s">
        <v>86</v>
      </c>
      <c r="B165" s="26" t="s">
        <v>116</v>
      </c>
      <c r="C165" s="27">
        <f t="shared" si="3"/>
        <v>19.5</v>
      </c>
      <c r="D165" s="26">
        <v>13</v>
      </c>
    </row>
    <row r="166" spans="1:4" x14ac:dyDescent="0.3">
      <c r="A166" s="25" t="s">
        <v>62</v>
      </c>
      <c r="B166" s="26" t="s">
        <v>116</v>
      </c>
      <c r="C166" s="27">
        <f t="shared" si="3"/>
        <v>25.454999999999998</v>
      </c>
      <c r="D166" s="26">
        <v>16.97</v>
      </c>
    </row>
    <row r="167" spans="1:4" x14ac:dyDescent="0.3">
      <c r="A167" s="25" t="s">
        <v>91</v>
      </c>
      <c r="B167" s="26" t="s">
        <v>116</v>
      </c>
      <c r="C167" s="27">
        <f t="shared" si="3"/>
        <v>17.294999999999998</v>
      </c>
      <c r="D167" s="26">
        <v>11.53</v>
      </c>
    </row>
    <row r="168" spans="1:4" x14ac:dyDescent="0.3">
      <c r="A168" s="25" t="s">
        <v>63</v>
      </c>
      <c r="B168" s="26" t="s">
        <v>116</v>
      </c>
      <c r="C168" s="27">
        <f t="shared" si="3"/>
        <v>22.200000000000003</v>
      </c>
      <c r="D168" s="26">
        <v>14.8</v>
      </c>
    </row>
    <row r="169" spans="1:4" x14ac:dyDescent="0.3">
      <c r="A169" s="25" t="s">
        <v>64</v>
      </c>
      <c r="B169" s="26" t="s">
        <v>116</v>
      </c>
      <c r="C169" s="27">
        <f t="shared" si="3"/>
        <v>22.200000000000003</v>
      </c>
      <c r="D169" s="26">
        <v>14.8</v>
      </c>
    </row>
    <row r="170" spans="1:4" x14ac:dyDescent="0.3">
      <c r="A170" s="25" t="s">
        <v>65</v>
      </c>
      <c r="B170" s="26" t="s">
        <v>116</v>
      </c>
      <c r="C170" s="27">
        <f t="shared" si="3"/>
        <v>17.294999999999998</v>
      </c>
      <c r="D170" s="26">
        <v>11.53</v>
      </c>
    </row>
    <row r="171" spans="1:4" x14ac:dyDescent="0.3">
      <c r="A171" s="25" t="s">
        <v>66</v>
      </c>
      <c r="B171" s="26" t="s">
        <v>116</v>
      </c>
      <c r="C171" s="27">
        <f t="shared" si="3"/>
        <v>17.294999999999998</v>
      </c>
      <c r="D171" s="26">
        <v>11.53</v>
      </c>
    </row>
    <row r="172" spans="1:4" x14ac:dyDescent="0.3">
      <c r="A172" s="25" t="s">
        <v>67</v>
      </c>
      <c r="B172" s="26" t="s">
        <v>116</v>
      </c>
      <c r="C172" s="27">
        <f t="shared" si="3"/>
        <v>22.200000000000003</v>
      </c>
      <c r="D172" s="26">
        <v>14.8</v>
      </c>
    </row>
    <row r="173" spans="1:4" x14ac:dyDescent="0.3">
      <c r="A173" s="25" t="s">
        <v>68</v>
      </c>
      <c r="B173" s="26" t="s">
        <v>116</v>
      </c>
      <c r="C173" s="27">
        <f t="shared" si="3"/>
        <v>22.200000000000003</v>
      </c>
      <c r="D173" s="26">
        <v>14.8</v>
      </c>
    </row>
    <row r="174" spans="1:4" x14ac:dyDescent="0.3">
      <c r="A174" s="25" t="s">
        <v>69</v>
      </c>
      <c r="B174" s="26" t="s">
        <v>116</v>
      </c>
      <c r="C174" s="27">
        <f t="shared" si="3"/>
        <v>47.954999999999998</v>
      </c>
      <c r="D174" s="26">
        <v>31.97</v>
      </c>
    </row>
    <row r="175" spans="1:4" x14ac:dyDescent="0.3">
      <c r="A175" s="25" t="s">
        <v>93</v>
      </c>
      <c r="B175" s="26" t="s">
        <v>116</v>
      </c>
      <c r="C175" s="27">
        <f t="shared" si="3"/>
        <v>69</v>
      </c>
      <c r="D175" s="26">
        <v>46</v>
      </c>
    </row>
    <row r="176" spans="1:4" x14ac:dyDescent="0.3">
      <c r="A176" s="25" t="s">
        <v>94</v>
      </c>
      <c r="B176" s="26" t="s">
        <v>116</v>
      </c>
      <c r="C176" s="27">
        <f t="shared" si="3"/>
        <v>42</v>
      </c>
      <c r="D176" s="26">
        <v>28</v>
      </c>
    </row>
    <row r="177" spans="1:5" x14ac:dyDescent="0.3">
      <c r="A177" s="25" t="s">
        <v>95</v>
      </c>
      <c r="B177" s="26" t="s">
        <v>116</v>
      </c>
      <c r="C177" s="27">
        <f t="shared" si="3"/>
        <v>69</v>
      </c>
      <c r="D177" s="26">
        <v>46</v>
      </c>
    </row>
    <row r="178" spans="1:5" x14ac:dyDescent="0.3">
      <c r="A178" s="25"/>
      <c r="B178" s="26"/>
      <c r="C178" s="27"/>
      <c r="D178" s="26"/>
    </row>
    <row r="179" spans="1:5" x14ac:dyDescent="0.3">
      <c r="A179" s="7" t="s">
        <v>133</v>
      </c>
      <c r="B179" s="8" t="s">
        <v>116</v>
      </c>
      <c r="C179" s="8">
        <v>28.5</v>
      </c>
      <c r="D179" s="8">
        <v>19</v>
      </c>
    </row>
    <row r="180" spans="1:5" x14ac:dyDescent="0.3">
      <c r="A180" s="7" t="s">
        <v>134</v>
      </c>
      <c r="B180" s="8" t="s">
        <v>116</v>
      </c>
      <c r="C180" s="8">
        <v>21.37</v>
      </c>
      <c r="D180" s="8">
        <v>14.25</v>
      </c>
    </row>
    <row r="181" spans="1:5" x14ac:dyDescent="0.3">
      <c r="A181" s="25"/>
      <c r="B181" s="26"/>
      <c r="C181" s="27"/>
      <c r="D181" s="26"/>
    </row>
    <row r="182" spans="1:5" x14ac:dyDescent="0.3">
      <c r="A182" s="81" t="s">
        <v>249</v>
      </c>
      <c r="B182" s="28"/>
      <c r="C182" s="29"/>
      <c r="D182" s="28"/>
      <c r="E182" s="15"/>
    </row>
    <row r="183" spans="1:5" x14ac:dyDescent="0.3">
      <c r="A183" s="25"/>
      <c r="B183" s="26"/>
      <c r="C183" s="27"/>
      <c r="D183" s="26"/>
    </row>
    <row r="184" spans="1:5" x14ac:dyDescent="0.3">
      <c r="A184" s="25" t="s">
        <v>108</v>
      </c>
      <c r="B184" s="26" t="s">
        <v>117</v>
      </c>
      <c r="C184" s="16">
        <v>114</v>
      </c>
      <c r="D184" s="26"/>
    </row>
    <row r="185" spans="1:5" x14ac:dyDescent="0.3">
      <c r="A185" s="25" t="s">
        <v>109</v>
      </c>
      <c r="B185" s="26" t="s">
        <v>117</v>
      </c>
      <c r="C185" s="16">
        <v>96</v>
      </c>
      <c r="D185" s="26"/>
    </row>
    <row r="186" spans="1:5" x14ac:dyDescent="0.3">
      <c r="A186" s="25" t="s">
        <v>122</v>
      </c>
      <c r="B186" s="26" t="s">
        <v>117</v>
      </c>
      <c r="C186" s="16">
        <v>72</v>
      </c>
      <c r="D186" s="26"/>
    </row>
    <row r="187" spans="1:5" x14ac:dyDescent="0.3">
      <c r="A187" s="25" t="s">
        <v>123</v>
      </c>
      <c r="B187" s="26" t="s">
        <v>117</v>
      </c>
      <c r="C187" s="16">
        <v>72</v>
      </c>
      <c r="D187" s="26"/>
    </row>
    <row r="188" spans="1:5" x14ac:dyDescent="0.3">
      <c r="A188" s="25" t="s">
        <v>124</v>
      </c>
      <c r="B188" s="26" t="s">
        <v>117</v>
      </c>
      <c r="C188" s="16">
        <v>72</v>
      </c>
      <c r="D188" s="26"/>
    </row>
    <row r="189" spans="1:5" x14ac:dyDescent="0.3">
      <c r="A189" s="25"/>
      <c r="B189" s="26"/>
      <c r="C189" s="27"/>
      <c r="D189" s="26"/>
    </row>
    <row r="190" spans="1:5" x14ac:dyDescent="0.3">
      <c r="A190" s="30" t="s">
        <v>135</v>
      </c>
      <c r="B190" s="26"/>
      <c r="C190" s="27"/>
      <c r="D190" s="26"/>
    </row>
    <row r="191" spans="1:5" x14ac:dyDescent="0.3">
      <c r="A191" s="25"/>
      <c r="B191" s="26"/>
      <c r="C191" s="27"/>
      <c r="D191" s="26"/>
    </row>
    <row r="192" spans="1:5" x14ac:dyDescent="0.3">
      <c r="A192" s="25" t="s">
        <v>97</v>
      </c>
      <c r="B192" s="26" t="s">
        <v>116</v>
      </c>
      <c r="C192" s="16">
        <v>213</v>
      </c>
      <c r="D192" s="26"/>
    </row>
    <row r="193" spans="1:4" x14ac:dyDescent="0.3">
      <c r="A193" s="25" t="s">
        <v>129</v>
      </c>
      <c r="B193" s="26" t="s">
        <v>116</v>
      </c>
      <c r="C193" s="16">
        <v>116</v>
      </c>
      <c r="D193" s="26"/>
    </row>
    <row r="194" spans="1:4" x14ac:dyDescent="0.3">
      <c r="A194" s="25" t="s">
        <v>106</v>
      </c>
      <c r="B194" s="26" t="s">
        <v>116</v>
      </c>
      <c r="C194" s="16">
        <v>55</v>
      </c>
      <c r="D194" s="26"/>
    </row>
    <row r="195" spans="1:4" x14ac:dyDescent="0.3">
      <c r="A195" s="25" t="s">
        <v>141</v>
      </c>
      <c r="B195" s="26" t="s">
        <v>116</v>
      </c>
      <c r="C195" s="16">
        <v>44</v>
      </c>
      <c r="D195" s="26"/>
    </row>
    <row r="196" spans="1:4" x14ac:dyDescent="0.3">
      <c r="A196" s="25"/>
      <c r="B196" s="26"/>
      <c r="C196" s="27"/>
      <c r="D196" s="26"/>
    </row>
    <row r="197" spans="1:4" x14ac:dyDescent="0.3">
      <c r="A197" s="30" t="s">
        <v>136</v>
      </c>
      <c r="B197" s="26"/>
      <c r="C197" s="27"/>
      <c r="D197" s="26"/>
    </row>
    <row r="198" spans="1:4" x14ac:dyDescent="0.3">
      <c r="A198" s="25"/>
      <c r="B198" s="26"/>
      <c r="C198" s="27"/>
      <c r="D198" s="26"/>
    </row>
    <row r="199" spans="1:4" x14ac:dyDescent="0.3">
      <c r="A199" s="25" t="s">
        <v>103</v>
      </c>
      <c r="B199" s="26" t="s">
        <v>117</v>
      </c>
      <c r="C199" s="16">
        <v>252</v>
      </c>
      <c r="D199" s="26"/>
    </row>
    <row r="200" spans="1:4" x14ac:dyDescent="0.3">
      <c r="A200" s="25" t="s">
        <v>104</v>
      </c>
      <c r="B200" s="26" t="s">
        <v>117</v>
      </c>
      <c r="C200" s="16">
        <v>157</v>
      </c>
      <c r="D200" s="26"/>
    </row>
    <row r="201" spans="1:4" x14ac:dyDescent="0.3">
      <c r="A201" s="25" t="s">
        <v>126</v>
      </c>
      <c r="B201" s="26" t="s">
        <v>116</v>
      </c>
      <c r="C201" s="16">
        <v>640</v>
      </c>
      <c r="D201" s="26"/>
    </row>
    <row r="202" spans="1:4" x14ac:dyDescent="0.3">
      <c r="A202" s="25"/>
      <c r="B202" s="26"/>
      <c r="C202" s="27"/>
      <c r="D202" s="26"/>
    </row>
    <row r="203" spans="1:4" x14ac:dyDescent="0.3">
      <c r="A203" s="30" t="s">
        <v>137</v>
      </c>
      <c r="B203" s="26"/>
      <c r="C203" s="27"/>
      <c r="D203" s="26"/>
    </row>
    <row r="204" spans="1:4" x14ac:dyDescent="0.3">
      <c r="A204" s="25"/>
      <c r="B204" s="26"/>
      <c r="C204" s="27"/>
      <c r="D204" s="26"/>
    </row>
    <row r="205" spans="1:4" x14ac:dyDescent="0.3">
      <c r="A205" s="25" t="s">
        <v>98</v>
      </c>
      <c r="B205" s="26" t="s">
        <v>116</v>
      </c>
      <c r="C205" s="16">
        <v>232</v>
      </c>
      <c r="D205" s="26"/>
    </row>
    <row r="206" spans="1:4" x14ac:dyDescent="0.3">
      <c r="A206" s="25" t="s">
        <v>99</v>
      </c>
      <c r="B206" s="26" t="s">
        <v>118</v>
      </c>
      <c r="C206" s="16">
        <v>416</v>
      </c>
      <c r="D206" s="26"/>
    </row>
    <row r="207" spans="1:4" x14ac:dyDescent="0.3">
      <c r="A207" s="25" t="s">
        <v>100</v>
      </c>
      <c r="B207" s="26" t="s">
        <v>118</v>
      </c>
      <c r="C207" s="16">
        <v>208</v>
      </c>
      <c r="D207" s="26"/>
    </row>
    <row r="208" spans="1:4" x14ac:dyDescent="0.3">
      <c r="A208" s="25" t="s">
        <v>181</v>
      </c>
      <c r="B208" s="26" t="s">
        <v>116</v>
      </c>
      <c r="C208" s="16">
        <v>76</v>
      </c>
      <c r="D208" s="26"/>
    </row>
    <row r="209" spans="1:4" x14ac:dyDescent="0.3">
      <c r="C209" s="27"/>
    </row>
    <row r="210" spans="1:4" x14ac:dyDescent="0.3">
      <c r="A210" s="5" t="s">
        <v>138</v>
      </c>
      <c r="C210" s="27"/>
    </row>
    <row r="211" spans="1:4" x14ac:dyDescent="0.3">
      <c r="C211" s="27"/>
    </row>
    <row r="212" spans="1:4" x14ac:dyDescent="0.3">
      <c r="A212" s="25" t="s">
        <v>101</v>
      </c>
      <c r="B212" s="26" t="s">
        <v>116</v>
      </c>
      <c r="C212" s="16">
        <v>48</v>
      </c>
      <c r="D212" s="26"/>
    </row>
    <row r="213" spans="1:4" x14ac:dyDescent="0.3">
      <c r="A213" s="25" t="s">
        <v>102</v>
      </c>
      <c r="B213" s="26" t="s">
        <v>116</v>
      </c>
      <c r="C213" s="16">
        <v>18</v>
      </c>
      <c r="D213" s="26"/>
    </row>
    <row r="214" spans="1:4" x14ac:dyDescent="0.3">
      <c r="A214" s="25" t="s">
        <v>107</v>
      </c>
      <c r="B214" s="26" t="s">
        <v>116</v>
      </c>
      <c r="C214" s="31">
        <v>13.5</v>
      </c>
      <c r="D214" s="26"/>
    </row>
    <row r="215" spans="1:4" x14ac:dyDescent="0.3">
      <c r="A215" s="25" t="s">
        <v>73</v>
      </c>
      <c r="B215" s="26" t="s">
        <v>116</v>
      </c>
      <c r="C215" s="27">
        <v>22.33</v>
      </c>
      <c r="D215" s="26"/>
    </row>
    <row r="216" spans="1:4" x14ac:dyDescent="0.3">
      <c r="A216" s="25" t="s">
        <v>120</v>
      </c>
      <c r="B216" s="26" t="s">
        <v>118</v>
      </c>
      <c r="C216" s="16">
        <v>90</v>
      </c>
      <c r="D216" s="26"/>
    </row>
    <row r="217" spans="1:4" x14ac:dyDescent="0.3">
      <c r="A217" s="25"/>
      <c r="B217" s="26"/>
      <c r="C217" s="27"/>
      <c r="D217" s="26"/>
    </row>
    <row r="218" spans="1:4" x14ac:dyDescent="0.3">
      <c r="A218" s="30" t="s">
        <v>139</v>
      </c>
      <c r="B218" s="26"/>
      <c r="C218" s="27"/>
      <c r="D218" s="26"/>
    </row>
    <row r="219" spans="1:4" x14ac:dyDescent="0.3">
      <c r="A219" s="25"/>
      <c r="B219" s="26"/>
      <c r="C219" s="27"/>
      <c r="D219" s="26"/>
    </row>
    <row r="220" spans="1:4" x14ac:dyDescent="0.3">
      <c r="A220" s="25" t="s">
        <v>87</v>
      </c>
      <c r="B220" s="26" t="s">
        <v>118</v>
      </c>
      <c r="C220" s="16">
        <v>9</v>
      </c>
      <c r="D220" s="26"/>
    </row>
    <row r="221" spans="1:4" x14ac:dyDescent="0.3">
      <c r="A221" s="25" t="s">
        <v>88</v>
      </c>
      <c r="B221" s="26" t="s">
        <v>118</v>
      </c>
      <c r="C221" s="16">
        <v>6</v>
      </c>
      <c r="D221" s="26"/>
    </row>
    <row r="222" spans="1:4" x14ac:dyDescent="0.3">
      <c r="A222" s="25" t="s">
        <v>89</v>
      </c>
      <c r="B222" s="26" t="s">
        <v>118</v>
      </c>
      <c r="C222" s="16">
        <v>3</v>
      </c>
      <c r="D222" s="26"/>
    </row>
    <row r="223" spans="1:4" x14ac:dyDescent="0.3">
      <c r="A223" s="25" t="s">
        <v>131</v>
      </c>
      <c r="B223" s="26" t="s">
        <v>118</v>
      </c>
      <c r="C223" s="31">
        <v>1.5</v>
      </c>
      <c r="D223" s="26"/>
    </row>
    <row r="224" spans="1:4" x14ac:dyDescent="0.3">
      <c r="A224" s="25"/>
      <c r="B224" s="26"/>
      <c r="C224" s="27"/>
      <c r="D224" s="26"/>
    </row>
    <row r="225" spans="1:5" x14ac:dyDescent="0.3">
      <c r="A225" s="25" t="s">
        <v>151</v>
      </c>
      <c r="B225" s="26" t="s">
        <v>118</v>
      </c>
      <c r="C225" s="16">
        <v>12</v>
      </c>
      <c r="D225" s="26"/>
    </row>
    <row r="226" spans="1:5" x14ac:dyDescent="0.3">
      <c r="A226" s="25" t="s">
        <v>132</v>
      </c>
      <c r="B226" s="26" t="s">
        <v>118</v>
      </c>
      <c r="C226" s="16">
        <v>11</v>
      </c>
      <c r="D226" s="26"/>
    </row>
    <row r="227" spans="1:5" x14ac:dyDescent="0.3">
      <c r="A227" s="25"/>
      <c r="B227" s="26"/>
      <c r="C227" s="27"/>
      <c r="D227" s="26"/>
    </row>
    <row r="228" spans="1:5" x14ac:dyDescent="0.3">
      <c r="A228" s="30" t="s">
        <v>142</v>
      </c>
      <c r="B228" s="26"/>
      <c r="C228" s="27"/>
      <c r="D228" s="26"/>
    </row>
    <row r="229" spans="1:5" x14ac:dyDescent="0.3">
      <c r="A229" s="25"/>
      <c r="B229" s="26"/>
      <c r="C229" s="27"/>
      <c r="D229" s="26"/>
    </row>
    <row r="230" spans="1:5" x14ac:dyDescent="0.3">
      <c r="A230" s="25" t="s">
        <v>152</v>
      </c>
      <c r="B230" s="26" t="s">
        <v>117</v>
      </c>
      <c r="C230" s="31">
        <v>49.5</v>
      </c>
      <c r="D230" s="26"/>
    </row>
    <row r="231" spans="1:5" x14ac:dyDescent="0.3">
      <c r="A231" s="25" t="s">
        <v>105</v>
      </c>
      <c r="B231" s="26" t="s">
        <v>118</v>
      </c>
      <c r="C231" s="16">
        <v>3</v>
      </c>
      <c r="D231" s="26"/>
    </row>
    <row r="232" spans="1:5" x14ac:dyDescent="0.3">
      <c r="A232" s="25" t="s">
        <v>149</v>
      </c>
      <c r="B232" s="26" t="s">
        <v>150</v>
      </c>
      <c r="C232" s="16" t="s">
        <v>150</v>
      </c>
      <c r="D232" s="26"/>
      <c r="E232" s="22"/>
    </row>
    <row r="233" spans="1:5" x14ac:dyDescent="0.3">
      <c r="C233" s="27"/>
    </row>
    <row r="234" spans="1:5" x14ac:dyDescent="0.3">
      <c r="A234" s="18" t="s">
        <v>140</v>
      </c>
      <c r="C234" s="27"/>
    </row>
    <row r="235" spans="1:5" x14ac:dyDescent="0.3">
      <c r="C235" s="27"/>
    </row>
    <row r="236" spans="1:5" x14ac:dyDescent="0.3">
      <c r="A236" s="25" t="s">
        <v>90</v>
      </c>
      <c r="B236" s="26" t="s">
        <v>117</v>
      </c>
      <c r="C236" s="27">
        <v>85.85</v>
      </c>
      <c r="D236" s="26"/>
    </row>
    <row r="237" spans="1:5" x14ac:dyDescent="0.3">
      <c r="A237" s="25" t="s">
        <v>92</v>
      </c>
      <c r="B237" s="26" t="s">
        <v>117</v>
      </c>
      <c r="C237" s="31">
        <v>52.5</v>
      </c>
      <c r="D237" s="26"/>
    </row>
    <row r="238" spans="1:5" x14ac:dyDescent="0.3">
      <c r="A238" s="25" t="s">
        <v>115</v>
      </c>
      <c r="B238" s="26" t="s">
        <v>117</v>
      </c>
      <c r="C238" s="16">
        <v>105</v>
      </c>
      <c r="D238" s="26"/>
    </row>
    <row r="239" spans="1:5" x14ac:dyDescent="0.3">
      <c r="A239" s="25"/>
      <c r="B239" s="26"/>
      <c r="C239" s="16"/>
      <c r="D239" s="26"/>
    </row>
    <row r="240" spans="1:5" x14ac:dyDescent="0.3">
      <c r="A240" s="32" t="s">
        <v>270</v>
      </c>
      <c r="B240" s="33"/>
      <c r="C240" s="34"/>
      <c r="D240" s="33"/>
      <c r="E240" s="35"/>
    </row>
    <row r="241" spans="1:5" x14ac:dyDescent="0.3">
      <c r="A241" s="25"/>
      <c r="B241" s="26"/>
      <c r="C241" s="16"/>
      <c r="D241" s="26"/>
    </row>
    <row r="242" spans="1:5" x14ac:dyDescent="0.3">
      <c r="A242" s="30" t="s">
        <v>182</v>
      </c>
      <c r="B242" s="26"/>
      <c r="C242" s="16"/>
      <c r="D242" s="26"/>
    </row>
    <row r="243" spans="1:5" x14ac:dyDescent="0.3">
      <c r="A243" s="25"/>
      <c r="B243" s="26"/>
      <c r="C243" s="16"/>
      <c r="D243" s="26"/>
    </row>
    <row r="244" spans="1:5" x14ac:dyDescent="0.3">
      <c r="A244" s="7" t="s">
        <v>153</v>
      </c>
      <c r="B244" s="8" t="s">
        <v>183</v>
      </c>
      <c r="C244" s="8" t="s">
        <v>187</v>
      </c>
      <c r="D244" s="8" t="s">
        <v>158</v>
      </c>
      <c r="E244" s="8" t="s">
        <v>166</v>
      </c>
    </row>
    <row r="246" spans="1:5" x14ac:dyDescent="0.3">
      <c r="A246" s="5" t="s">
        <v>160</v>
      </c>
    </row>
    <row r="248" spans="1:5" x14ac:dyDescent="0.3">
      <c r="A248" s="7" t="s">
        <v>164</v>
      </c>
      <c r="B248" s="8" t="s">
        <v>170</v>
      </c>
      <c r="C248" s="1" t="s">
        <v>261</v>
      </c>
      <c r="D248" s="8">
        <v>17.86</v>
      </c>
      <c r="E248" s="8">
        <v>5000</v>
      </c>
    </row>
    <row r="249" spans="1:5" x14ac:dyDescent="0.3">
      <c r="A249" s="25" t="s">
        <v>165</v>
      </c>
      <c r="B249" s="26" t="s">
        <v>171</v>
      </c>
      <c r="C249" s="16">
        <v>220</v>
      </c>
      <c r="D249" s="26">
        <v>45.46</v>
      </c>
      <c r="E249" s="26">
        <v>10000</v>
      </c>
    </row>
    <row r="250" spans="1:5" x14ac:dyDescent="0.3">
      <c r="A250" s="25"/>
      <c r="B250" s="26"/>
      <c r="C250" s="16"/>
      <c r="D250" s="26"/>
      <c r="E250" s="26"/>
    </row>
    <row r="251" spans="1:5" x14ac:dyDescent="0.3">
      <c r="A251" s="30" t="s">
        <v>178</v>
      </c>
      <c r="B251" s="26"/>
      <c r="C251" s="16"/>
      <c r="D251" s="26"/>
      <c r="E251" s="26"/>
    </row>
    <row r="252" spans="1:5" x14ac:dyDescent="0.3">
      <c r="A252" s="25"/>
      <c r="B252" s="26"/>
      <c r="C252" s="16"/>
      <c r="D252" s="26"/>
      <c r="E252" s="26"/>
    </row>
    <row r="253" spans="1:5" x14ac:dyDescent="0.3">
      <c r="A253" s="25" t="s">
        <v>159</v>
      </c>
      <c r="B253" s="26" t="s">
        <v>172</v>
      </c>
      <c r="C253" s="27">
        <v>14.55</v>
      </c>
      <c r="D253" s="26">
        <v>2.0699999999999998</v>
      </c>
      <c r="E253" s="26">
        <v>0</v>
      </c>
    </row>
    <row r="254" spans="1:5" x14ac:dyDescent="0.3">
      <c r="A254" s="25" t="s">
        <v>161</v>
      </c>
      <c r="B254" s="26" t="s">
        <v>173</v>
      </c>
      <c r="C254" s="16">
        <v>114</v>
      </c>
      <c r="D254" s="26">
        <v>1.76</v>
      </c>
      <c r="E254" s="26">
        <v>0</v>
      </c>
    </row>
    <row r="255" spans="1:5" x14ac:dyDescent="0.3">
      <c r="A255" s="25" t="s">
        <v>163</v>
      </c>
      <c r="B255" s="26" t="s">
        <v>174</v>
      </c>
      <c r="C255" s="16">
        <v>12</v>
      </c>
      <c r="D255" s="26">
        <v>0.09</v>
      </c>
      <c r="E255" s="26">
        <v>0</v>
      </c>
    </row>
    <row r="256" spans="1:5" x14ac:dyDescent="0.3">
      <c r="A256" s="25" t="s">
        <v>119</v>
      </c>
      <c r="B256" s="26" t="s">
        <v>175</v>
      </c>
      <c r="C256" s="27">
        <v>14.85</v>
      </c>
      <c r="D256" s="26">
        <v>1.35</v>
      </c>
      <c r="E256" s="26">
        <v>232.4</v>
      </c>
    </row>
    <row r="257" spans="1:5" x14ac:dyDescent="0.3">
      <c r="A257" s="25" t="s">
        <v>162</v>
      </c>
      <c r="B257" s="26" t="s">
        <v>176</v>
      </c>
      <c r="C257" s="27">
        <v>11.53</v>
      </c>
      <c r="D257" s="26">
        <v>3.47</v>
      </c>
      <c r="E257" s="26">
        <v>464.8</v>
      </c>
    </row>
    <row r="258" spans="1:5" s="5" customFormat="1" x14ac:dyDescent="0.3">
      <c r="A258" s="30"/>
      <c r="B258" s="36"/>
      <c r="C258" s="37"/>
      <c r="D258" s="6"/>
      <c r="E258" s="36"/>
    </row>
    <row r="259" spans="1:5" s="5" customFormat="1" x14ac:dyDescent="0.3">
      <c r="A259" s="44" t="s">
        <v>192</v>
      </c>
      <c r="B259" s="36"/>
      <c r="C259" s="37"/>
      <c r="D259" s="6">
        <f>SUM(D248:D257)</f>
        <v>72.06</v>
      </c>
      <c r="E259" s="36">
        <f>SUM(E248:E257)</f>
        <v>15697.199999999999</v>
      </c>
    </row>
    <row r="260" spans="1:5" s="5" customFormat="1" x14ac:dyDescent="0.3">
      <c r="B260" s="36"/>
      <c r="C260" s="37"/>
      <c r="D260" s="36"/>
      <c r="E260" s="6"/>
    </row>
    <row r="261" spans="1:5" x14ac:dyDescent="0.3">
      <c r="A261" s="46" t="s">
        <v>196</v>
      </c>
      <c r="B261" s="45">
        <v>15697.2</v>
      </c>
      <c r="C261" s="16"/>
      <c r="D261" s="26"/>
    </row>
    <row r="262" spans="1:5" x14ac:dyDescent="0.3">
      <c r="A262" s="46"/>
      <c r="B262" s="26"/>
      <c r="C262" s="16"/>
      <c r="D262" s="26"/>
    </row>
    <row r="263" spans="1:5" x14ac:dyDescent="0.3">
      <c r="A263" s="46" t="s">
        <v>195</v>
      </c>
      <c r="B263" s="26">
        <v>72.06</v>
      </c>
      <c r="C263" s="16"/>
      <c r="D263" s="26"/>
    </row>
    <row r="264" spans="1:5" x14ac:dyDescent="0.3">
      <c r="A264" s="46"/>
      <c r="B264" s="26"/>
      <c r="C264" s="16"/>
      <c r="D264" s="26"/>
    </row>
    <row r="265" spans="1:5" s="40" customFormat="1" x14ac:dyDescent="0.3">
      <c r="A265" s="47" t="s">
        <v>194</v>
      </c>
      <c r="B265" s="48" t="s">
        <v>193</v>
      </c>
      <c r="C265" s="49"/>
      <c r="D265" s="48"/>
      <c r="E265" s="1"/>
    </row>
    <row r="266" spans="1:5" x14ac:dyDescent="0.3">
      <c r="A266" s="38"/>
      <c r="B266" s="26"/>
      <c r="C266" s="16"/>
      <c r="D266" s="26"/>
    </row>
    <row r="267" spans="1:5" x14ac:dyDescent="0.3">
      <c r="A267" s="50" t="s">
        <v>267</v>
      </c>
      <c r="B267" s="28"/>
      <c r="C267" s="43"/>
      <c r="D267" s="28"/>
      <c r="E267" s="15"/>
    </row>
    <row r="268" spans="1:5" x14ac:dyDescent="0.3">
      <c r="A268" s="38"/>
      <c r="B268" s="26"/>
      <c r="C268" s="16"/>
      <c r="D268" s="26"/>
    </row>
    <row r="269" spans="1:5" x14ac:dyDescent="0.3">
      <c r="A269" s="7" t="s">
        <v>268</v>
      </c>
      <c r="B269" s="7"/>
    </row>
    <row r="270" spans="1:5" x14ac:dyDescent="0.3">
      <c r="B270" s="7"/>
    </row>
    <row r="271" spans="1:5" x14ac:dyDescent="0.3">
      <c r="A271" s="7" t="s">
        <v>282</v>
      </c>
      <c r="B271" s="7"/>
    </row>
    <row r="272" spans="1:5" x14ac:dyDescent="0.3">
      <c r="B272" s="7"/>
    </row>
    <row r="273" spans="1:5" x14ac:dyDescent="0.3">
      <c r="A273" s="7" t="s">
        <v>271</v>
      </c>
      <c r="B273" s="7"/>
    </row>
    <row r="274" spans="1:5" x14ac:dyDescent="0.3">
      <c r="A274" s="7" t="s">
        <v>266</v>
      </c>
      <c r="B274" s="7"/>
    </row>
    <row r="275" spans="1:5" x14ac:dyDescent="0.3">
      <c r="B275" s="7"/>
    </row>
    <row r="276" spans="1:5" x14ac:dyDescent="0.3">
      <c r="A276" s="7" t="s">
        <v>273</v>
      </c>
      <c r="B276" s="7"/>
    </row>
    <row r="277" spans="1:5" x14ac:dyDescent="0.3">
      <c r="A277" s="7" t="s">
        <v>272</v>
      </c>
      <c r="B277" s="7"/>
    </row>
    <row r="278" spans="1:5" x14ac:dyDescent="0.3">
      <c r="B278" s="39"/>
      <c r="C278" s="16"/>
      <c r="D278" s="26"/>
    </row>
    <row r="279" spans="1:5" s="5" customFormat="1" ht="12.75" customHeight="1" x14ac:dyDescent="0.3">
      <c r="A279" s="7" t="s">
        <v>274</v>
      </c>
      <c r="B279" s="6"/>
      <c r="C279" s="6"/>
      <c r="D279" s="6"/>
      <c r="E279" s="6"/>
    </row>
    <row r="280" spans="1:5" x14ac:dyDescent="0.3">
      <c r="A280" s="38"/>
      <c r="B280" s="26"/>
      <c r="C280" s="16"/>
      <c r="D280" s="26"/>
    </row>
    <row r="281" spans="1:5" x14ac:dyDescent="0.3">
      <c r="A281" s="50" t="s">
        <v>248</v>
      </c>
      <c r="B281" s="28"/>
      <c r="C281" s="43"/>
      <c r="D281" s="28"/>
      <c r="E281" s="15"/>
    </row>
    <row r="282" spans="1:5" x14ac:dyDescent="0.3">
      <c r="A282" s="38"/>
      <c r="B282" s="26"/>
      <c r="C282" s="16"/>
      <c r="D282" s="26"/>
    </row>
    <row r="283" spans="1:5" x14ac:dyDescent="0.3">
      <c r="A283" s="52" t="s">
        <v>197</v>
      </c>
      <c r="B283" s="53" t="s">
        <v>279</v>
      </c>
      <c r="C283" s="54" t="s">
        <v>198</v>
      </c>
      <c r="D283" s="26"/>
    </row>
    <row r="284" spans="1:5" ht="14.4" thickBot="1" x14ac:dyDescent="0.35">
      <c r="A284" s="51" t="s">
        <v>199</v>
      </c>
      <c r="B284" s="55"/>
      <c r="C284" s="56">
        <v>23.58</v>
      </c>
      <c r="D284" s="26"/>
    </row>
    <row r="285" spans="1:5" ht="14.4" thickTop="1" x14ac:dyDescent="0.3">
      <c r="A285" s="51" t="s">
        <v>200</v>
      </c>
      <c r="B285" s="57" t="s">
        <v>201</v>
      </c>
      <c r="C285" s="58">
        <v>8</v>
      </c>
      <c r="D285" s="26"/>
    </row>
    <row r="286" spans="1:5" x14ac:dyDescent="0.3">
      <c r="A286" s="51" t="s">
        <v>202</v>
      </c>
      <c r="B286" s="57" t="s">
        <v>203</v>
      </c>
      <c r="C286" s="59">
        <v>0.04</v>
      </c>
      <c r="D286" s="26"/>
    </row>
    <row r="287" spans="1:5" x14ac:dyDescent="0.3">
      <c r="A287" s="51" t="s">
        <v>204</v>
      </c>
      <c r="B287" s="57" t="s">
        <v>203</v>
      </c>
      <c r="C287" s="59">
        <v>0.04</v>
      </c>
      <c r="D287" s="26"/>
    </row>
    <row r="288" spans="1:5" x14ac:dyDescent="0.3">
      <c r="A288" s="51" t="s">
        <v>205</v>
      </c>
      <c r="B288" s="57" t="s">
        <v>203</v>
      </c>
      <c r="C288" s="59">
        <v>4.6100000000000002E-2</v>
      </c>
      <c r="D288" s="26"/>
    </row>
    <row r="289" spans="1:4" x14ac:dyDescent="0.3">
      <c r="A289" s="51" t="s">
        <v>206</v>
      </c>
      <c r="B289" s="57" t="s">
        <v>203</v>
      </c>
      <c r="C289" s="59">
        <v>4.0000000000000001E-3</v>
      </c>
      <c r="D289" s="26"/>
    </row>
    <row r="290" spans="1:4" x14ac:dyDescent="0.3">
      <c r="A290" s="51" t="s">
        <v>207</v>
      </c>
      <c r="B290" s="60">
        <v>0</v>
      </c>
      <c r="C290" s="59">
        <v>0</v>
      </c>
      <c r="D290" s="26"/>
    </row>
    <row r="291" spans="1:4" x14ac:dyDescent="0.3">
      <c r="A291" s="51" t="s">
        <v>208</v>
      </c>
      <c r="B291" s="60">
        <v>0.05</v>
      </c>
      <c r="C291" s="59">
        <v>0.05</v>
      </c>
      <c r="D291" s="26"/>
    </row>
    <row r="292" spans="1:4" x14ac:dyDescent="0.3">
      <c r="A292" s="51" t="s">
        <v>209</v>
      </c>
      <c r="B292" s="60">
        <v>8.5000000000000006E-2</v>
      </c>
      <c r="C292" s="59">
        <v>8.5000000000000006E-2</v>
      </c>
      <c r="D292" s="26"/>
    </row>
    <row r="293" spans="1:4" x14ac:dyDescent="0.3">
      <c r="A293" s="51" t="s">
        <v>210</v>
      </c>
      <c r="B293" s="60">
        <v>5.8000000000000003E-2</v>
      </c>
      <c r="C293" s="61">
        <v>1.19</v>
      </c>
      <c r="D293" s="26"/>
    </row>
    <row r="294" spans="1:4" x14ac:dyDescent="0.3">
      <c r="A294" s="51" t="s">
        <v>211</v>
      </c>
      <c r="B294" s="60">
        <v>2.5999999999999999E-2</v>
      </c>
      <c r="C294" s="61">
        <v>0.1</v>
      </c>
      <c r="D294" s="26"/>
    </row>
    <row r="295" spans="1:4" x14ac:dyDescent="0.3">
      <c r="A295" s="51" t="s">
        <v>212</v>
      </c>
      <c r="B295" s="60">
        <v>9.5000000000000001E-2</v>
      </c>
      <c r="C295" s="61">
        <v>92.3</v>
      </c>
      <c r="D295" s="26"/>
    </row>
    <row r="296" spans="1:4" x14ac:dyDescent="0.3">
      <c r="A296" s="51" t="s">
        <v>213</v>
      </c>
      <c r="B296" s="62" t="s">
        <v>214</v>
      </c>
      <c r="C296" s="61">
        <v>50</v>
      </c>
      <c r="D296" s="26"/>
    </row>
    <row r="297" spans="1:4" x14ac:dyDescent="0.3">
      <c r="A297" s="51" t="s">
        <v>215</v>
      </c>
      <c r="B297" s="62" t="s">
        <v>216</v>
      </c>
      <c r="C297" s="61">
        <v>17.43</v>
      </c>
      <c r="D297" s="26"/>
    </row>
    <row r="298" spans="1:4" x14ac:dyDescent="0.3">
      <c r="A298" s="51" t="s">
        <v>217</v>
      </c>
      <c r="B298" s="62" t="s">
        <v>214</v>
      </c>
      <c r="C298" s="61">
        <v>0</v>
      </c>
      <c r="D298" s="26"/>
    </row>
    <row r="299" spans="1:4" x14ac:dyDescent="0.3">
      <c r="A299" s="51"/>
      <c r="B299" s="62"/>
      <c r="C299" s="61"/>
      <c r="D299" s="26"/>
    </row>
    <row r="300" spans="1:4" x14ac:dyDescent="0.3">
      <c r="A300" s="52" t="s">
        <v>218</v>
      </c>
      <c r="B300" s="53"/>
      <c r="C300" s="63"/>
      <c r="D300" s="26"/>
    </row>
    <row r="301" spans="1:4" x14ac:dyDescent="0.3">
      <c r="A301" s="51" t="s">
        <v>219</v>
      </c>
      <c r="B301" s="64" t="s">
        <v>220</v>
      </c>
      <c r="C301" s="65">
        <v>23.58</v>
      </c>
      <c r="D301" s="26"/>
    </row>
    <row r="302" spans="1:4" x14ac:dyDescent="0.3">
      <c r="A302" s="51" t="s">
        <v>221</v>
      </c>
      <c r="B302" s="64" t="s">
        <v>220</v>
      </c>
      <c r="C302" s="65">
        <v>0.2</v>
      </c>
      <c r="D302" s="26"/>
    </row>
    <row r="303" spans="1:4" x14ac:dyDescent="0.3">
      <c r="A303" s="51" t="s">
        <v>222</v>
      </c>
      <c r="B303" s="64" t="s">
        <v>220</v>
      </c>
      <c r="C303" s="65">
        <v>0.56999999999999995</v>
      </c>
      <c r="D303" s="26"/>
    </row>
    <row r="304" spans="1:4" x14ac:dyDescent="0.3">
      <c r="A304" s="51" t="s">
        <v>223</v>
      </c>
      <c r="B304" s="64" t="s">
        <v>220</v>
      </c>
      <c r="C304" s="65">
        <v>0.72</v>
      </c>
      <c r="D304" s="26"/>
    </row>
    <row r="305" spans="1:4" ht="14.4" thickBot="1" x14ac:dyDescent="0.35">
      <c r="A305" s="51" t="s">
        <v>224</v>
      </c>
      <c r="B305" s="66"/>
      <c r="C305" s="67">
        <f>SUM(C301:C304)</f>
        <v>25.069999999999997</v>
      </c>
      <c r="D305" s="26"/>
    </row>
    <row r="306" spans="1:4" ht="14.4" thickTop="1" x14ac:dyDescent="0.3">
      <c r="A306" s="51" t="s">
        <v>225</v>
      </c>
      <c r="B306" s="57"/>
      <c r="C306" s="61">
        <f>C284*C285</f>
        <v>188.64</v>
      </c>
      <c r="D306" s="26"/>
    </row>
    <row r="307" spans="1:4" x14ac:dyDescent="0.3">
      <c r="A307" s="51" t="s">
        <v>226</v>
      </c>
      <c r="B307" s="57"/>
      <c r="C307" s="61">
        <v>17.43</v>
      </c>
      <c r="D307" s="26"/>
    </row>
    <row r="308" spans="1:4" x14ac:dyDescent="0.3">
      <c r="A308" s="51" t="s">
        <v>227</v>
      </c>
      <c r="B308" s="57"/>
      <c r="C308" s="61">
        <f>C293*8+C294*8</f>
        <v>10.32</v>
      </c>
      <c r="D308" s="26"/>
    </row>
    <row r="309" spans="1:4" x14ac:dyDescent="0.3">
      <c r="A309" s="52" t="s">
        <v>228</v>
      </c>
      <c r="B309" s="68"/>
      <c r="C309" s="69">
        <f>SUM(C306:C308)</f>
        <v>216.39</v>
      </c>
      <c r="D309" s="26"/>
    </row>
    <row r="310" spans="1:4" x14ac:dyDescent="0.3">
      <c r="A310" s="52"/>
      <c r="B310" s="68"/>
      <c r="C310" s="69"/>
      <c r="D310" s="26"/>
    </row>
    <row r="311" spans="1:4" x14ac:dyDescent="0.3">
      <c r="A311" s="51" t="s">
        <v>229</v>
      </c>
      <c r="B311" s="62"/>
      <c r="C311" s="70">
        <v>0</v>
      </c>
      <c r="D311" s="26"/>
    </row>
    <row r="312" spans="1:4" x14ac:dyDescent="0.3">
      <c r="A312" s="51" t="s">
        <v>287</v>
      </c>
      <c r="B312" s="57" t="s">
        <v>286</v>
      </c>
      <c r="C312" s="61">
        <f>2.9/40*C284*C285</f>
        <v>13.676399999999997</v>
      </c>
      <c r="D312" s="26"/>
    </row>
    <row r="313" spans="1:4" x14ac:dyDescent="0.3">
      <c r="A313" s="51" t="s">
        <v>230</v>
      </c>
      <c r="B313" s="88">
        <v>0.17499999999999999</v>
      </c>
      <c r="C313" s="61">
        <f>17.5%*C312</f>
        <v>2.3933699999999996</v>
      </c>
      <c r="D313" s="26"/>
    </row>
    <row r="314" spans="1:4" x14ac:dyDescent="0.3">
      <c r="A314" s="51" t="s">
        <v>231</v>
      </c>
      <c r="B314" s="57" t="s">
        <v>288</v>
      </c>
      <c r="C314" s="61">
        <f>C306*C286</f>
        <v>7.5455999999999994</v>
      </c>
      <c r="D314" s="26"/>
    </row>
    <row r="315" spans="1:4" x14ac:dyDescent="0.3">
      <c r="A315" s="51" t="s">
        <v>232</v>
      </c>
      <c r="B315" s="57" t="s">
        <v>289</v>
      </c>
      <c r="C315" s="61">
        <f>C288*C306</f>
        <v>8.6963039999999996</v>
      </c>
      <c r="D315" s="26"/>
    </row>
    <row r="316" spans="1:4" x14ac:dyDescent="0.3">
      <c r="A316" s="51" t="s">
        <v>233</v>
      </c>
      <c r="B316" s="57" t="s">
        <v>288</v>
      </c>
      <c r="C316" s="61">
        <f>C287*C306</f>
        <v>7.5455999999999994</v>
      </c>
      <c r="D316" s="26"/>
    </row>
    <row r="317" spans="1:4" x14ac:dyDescent="0.3">
      <c r="A317" s="51" t="s">
        <v>234</v>
      </c>
      <c r="B317" s="57" t="s">
        <v>290</v>
      </c>
      <c r="C317" s="61">
        <f>C306*C289</f>
        <v>0.75456000000000001</v>
      </c>
      <c r="D317" s="26"/>
    </row>
    <row r="318" spans="1:4" x14ac:dyDescent="0.3">
      <c r="A318" s="51" t="s">
        <v>207</v>
      </c>
      <c r="B318" s="57"/>
      <c r="C318" s="61">
        <f>C290*SUM(C309)</f>
        <v>0</v>
      </c>
      <c r="D318" s="26"/>
    </row>
    <row r="319" spans="1:4" x14ac:dyDescent="0.3">
      <c r="A319" s="51" t="s">
        <v>208</v>
      </c>
      <c r="B319" s="88"/>
      <c r="C319" s="61">
        <f>C309*C291</f>
        <v>10.8195</v>
      </c>
      <c r="D319" s="26"/>
    </row>
    <row r="320" spans="1:4" x14ac:dyDescent="0.3">
      <c r="A320" s="51" t="s">
        <v>209</v>
      </c>
      <c r="B320" s="57"/>
      <c r="C320" s="61">
        <f>C292*(((C301+C304-C303)*8)+C308+C321)+(C307*5)</f>
        <v>105.73270000000001</v>
      </c>
      <c r="D320" s="26"/>
    </row>
    <row r="321" spans="1:4" x14ac:dyDescent="0.3">
      <c r="A321" s="51" t="s">
        <v>235</v>
      </c>
      <c r="B321" s="57"/>
      <c r="C321" s="61">
        <f>C295/5</f>
        <v>18.46</v>
      </c>
      <c r="D321" s="26"/>
    </row>
    <row r="322" spans="1:4" x14ac:dyDescent="0.3">
      <c r="A322" s="51" t="s">
        <v>236</v>
      </c>
      <c r="B322" s="57"/>
      <c r="C322" s="61">
        <f>C296/5</f>
        <v>10</v>
      </c>
      <c r="D322" s="26"/>
    </row>
    <row r="323" spans="1:4" x14ac:dyDescent="0.3">
      <c r="A323" s="51" t="s">
        <v>237</v>
      </c>
      <c r="B323" s="57"/>
      <c r="C323" s="61">
        <v>3</v>
      </c>
      <c r="D323" s="26"/>
    </row>
    <row r="324" spans="1:4" x14ac:dyDescent="0.3">
      <c r="A324" s="52" t="s">
        <v>238</v>
      </c>
      <c r="B324" s="71"/>
      <c r="C324" s="72">
        <f>SUM(C309:C323)</f>
        <v>405.01403400000004</v>
      </c>
      <c r="D324" s="26"/>
    </row>
    <row r="325" spans="1:4" x14ac:dyDescent="0.3">
      <c r="A325" s="52"/>
      <c r="B325" s="71"/>
      <c r="C325" s="72"/>
      <c r="D325" s="26"/>
    </row>
    <row r="326" spans="1:4" x14ac:dyDescent="0.3">
      <c r="A326" s="52" t="s">
        <v>239</v>
      </c>
      <c r="B326" s="73"/>
      <c r="C326" s="74">
        <f>C324/8</f>
        <v>50.626754250000005</v>
      </c>
      <c r="D326" s="26"/>
    </row>
    <row r="327" spans="1:4" x14ac:dyDescent="0.3">
      <c r="A327" s="52"/>
      <c r="B327" s="73"/>
      <c r="C327" s="74"/>
      <c r="D327" s="26"/>
    </row>
    <row r="328" spans="1:4" x14ac:dyDescent="0.3">
      <c r="A328" s="52" t="s">
        <v>240</v>
      </c>
      <c r="B328" s="73"/>
      <c r="C328" s="74">
        <f>C324*5</f>
        <v>2025.0701700000002</v>
      </c>
      <c r="D328" s="26"/>
    </row>
    <row r="329" spans="1:4" x14ac:dyDescent="0.3">
      <c r="A329" s="52"/>
      <c r="B329" s="73"/>
      <c r="C329" s="75"/>
      <c r="D329" s="26"/>
    </row>
    <row r="330" spans="1:4" x14ac:dyDescent="0.3">
      <c r="A330" s="52" t="s">
        <v>293</v>
      </c>
      <c r="B330" s="73"/>
      <c r="C330" s="58"/>
      <c r="D330" s="26"/>
    </row>
    <row r="331" spans="1:4" x14ac:dyDescent="0.3">
      <c r="A331" s="51" t="s">
        <v>241</v>
      </c>
      <c r="B331" s="57" t="s">
        <v>291</v>
      </c>
      <c r="C331" s="61">
        <f>2*1.5*C284</f>
        <v>70.739999999999995</v>
      </c>
      <c r="D331" s="26"/>
    </row>
    <row r="332" spans="1:4" x14ac:dyDescent="0.3">
      <c r="A332" s="51" t="s">
        <v>242</v>
      </c>
      <c r="B332" s="57" t="s">
        <v>292</v>
      </c>
      <c r="C332" s="61">
        <f>2*3*C284</f>
        <v>141.47999999999999</v>
      </c>
      <c r="D332" s="26"/>
    </row>
    <row r="333" spans="1:4" x14ac:dyDescent="0.3">
      <c r="A333" s="51" t="s">
        <v>226</v>
      </c>
      <c r="B333" s="57"/>
      <c r="C333" s="61">
        <f>C297</f>
        <v>17.43</v>
      </c>
      <c r="D333" s="26"/>
    </row>
    <row r="334" spans="1:4" x14ac:dyDescent="0.3">
      <c r="A334" s="51" t="s">
        <v>243</v>
      </c>
      <c r="B334" s="57"/>
      <c r="C334" s="61">
        <f>5*C293</f>
        <v>5.9499999999999993</v>
      </c>
      <c r="D334" s="26"/>
    </row>
    <row r="335" spans="1:4" x14ac:dyDescent="0.3">
      <c r="A335" s="51" t="s">
        <v>244</v>
      </c>
      <c r="B335" s="57"/>
      <c r="C335" s="61">
        <f>5*C294</f>
        <v>0.5</v>
      </c>
      <c r="D335" s="26"/>
    </row>
    <row r="336" spans="1:4" x14ac:dyDescent="0.3">
      <c r="A336" s="51" t="s">
        <v>208</v>
      </c>
      <c r="B336" s="57"/>
      <c r="C336" s="61">
        <f>SUM(C331:C335)*C291</f>
        <v>11.805</v>
      </c>
      <c r="D336" s="26"/>
    </row>
    <row r="337" spans="1:5" x14ac:dyDescent="0.3">
      <c r="A337" s="51" t="s">
        <v>209</v>
      </c>
      <c r="B337" s="57"/>
      <c r="C337" s="61">
        <f>C292*((((C301+C304-C303)*1.5*2)+(C301+C304)*2*3)+C308)</f>
        <v>19.321349999999999</v>
      </c>
      <c r="D337" s="26"/>
    </row>
    <row r="338" spans="1:5" x14ac:dyDescent="0.3">
      <c r="A338" s="52" t="s">
        <v>245</v>
      </c>
      <c r="B338" s="73"/>
      <c r="C338" s="74">
        <f>SUM(C331:C337)</f>
        <v>267.22634999999997</v>
      </c>
      <c r="D338" s="26"/>
    </row>
    <row r="339" spans="1:5" x14ac:dyDescent="0.3">
      <c r="A339" s="52"/>
      <c r="B339" s="57"/>
      <c r="C339" s="61"/>
      <c r="D339" s="26"/>
    </row>
    <row r="340" spans="1:5" ht="14.4" thickBot="1" x14ac:dyDescent="0.35">
      <c r="A340" s="52" t="s">
        <v>280</v>
      </c>
      <c r="B340" s="73"/>
      <c r="C340" s="76">
        <f>C338+C328</f>
        <v>2292.2965200000003</v>
      </c>
      <c r="D340" s="26"/>
    </row>
    <row r="341" spans="1:5" ht="14.4" thickTop="1" x14ac:dyDescent="0.3">
      <c r="A341" s="52" t="s">
        <v>246</v>
      </c>
      <c r="B341" s="77"/>
      <c r="C341" s="78">
        <f>C340/45*8</f>
        <v>407.5193813333334</v>
      </c>
      <c r="D341" s="26"/>
    </row>
    <row r="342" spans="1:5" ht="15.6" x14ac:dyDescent="0.45">
      <c r="A342" s="42" t="s">
        <v>247</v>
      </c>
      <c r="B342" s="41"/>
      <c r="C342" s="79">
        <f>C340/45</f>
        <v>50.939922666666675</v>
      </c>
      <c r="D342" s="26"/>
    </row>
    <row r="343" spans="1:5" x14ac:dyDescent="0.3">
      <c r="A343" s="38"/>
      <c r="B343" s="26"/>
      <c r="C343" s="16"/>
      <c r="D343" s="26"/>
    </row>
    <row r="344" spans="1:5" x14ac:dyDescent="0.3">
      <c r="A344" s="14" t="s">
        <v>148</v>
      </c>
      <c r="B344" s="15"/>
      <c r="C344" s="15"/>
      <c r="D344" s="15"/>
      <c r="E344" s="15"/>
    </row>
    <row r="346" spans="1:5" x14ac:dyDescent="0.3">
      <c r="A346" s="7" t="s">
        <v>190</v>
      </c>
    </row>
    <row r="347" spans="1:5" x14ac:dyDescent="0.3">
      <c r="A347" s="23" t="s">
        <v>283</v>
      </c>
    </row>
    <row r="348" spans="1:5" x14ac:dyDescent="0.3">
      <c r="A348" s="7" t="s">
        <v>191</v>
      </c>
    </row>
    <row r="349" spans="1:5" x14ac:dyDescent="0.3">
      <c r="A349" s="25" t="s">
        <v>189</v>
      </c>
      <c r="B349" s="26"/>
      <c r="C349" s="16"/>
      <c r="D349" s="26"/>
    </row>
    <row r="351" spans="1:5" s="84" customFormat="1" ht="14.4" x14ac:dyDescent="0.3">
      <c r="A351" s="82" t="s">
        <v>264</v>
      </c>
      <c r="B351" s="83"/>
      <c r="C351" s="83"/>
      <c r="D351" s="83"/>
      <c r="E351" s="83"/>
    </row>
    <row r="352" spans="1:5" s="84" customFormat="1" ht="14.4" x14ac:dyDescent="0.3">
      <c r="A352" s="82" t="s">
        <v>265</v>
      </c>
      <c r="B352" s="83"/>
      <c r="C352" s="83"/>
      <c r="D352" s="83"/>
      <c r="E352" s="83"/>
    </row>
    <row r="354" spans="1:2" ht="14.4" x14ac:dyDescent="0.3">
      <c r="A354" s="85"/>
      <c r="B354" s="85"/>
    </row>
    <row r="363" spans="1:2" x14ac:dyDescent="0.3">
      <c r="B363" s="7"/>
    </row>
    <row r="364" spans="1:2" x14ac:dyDescent="0.3">
      <c r="B364" s="7"/>
    </row>
    <row r="365" spans="1:2" x14ac:dyDescent="0.3">
      <c r="B365" s="7"/>
    </row>
    <row r="366" spans="1:2" x14ac:dyDescent="0.3">
      <c r="B366" s="7"/>
    </row>
    <row r="367" spans="1:2" x14ac:dyDescent="0.3">
      <c r="B367" s="7"/>
    </row>
    <row r="368" spans="1:2" x14ac:dyDescent="0.3">
      <c r="B368" s="7"/>
    </row>
    <row r="369" spans="2:2" x14ac:dyDescent="0.3">
      <c r="B369" s="7"/>
    </row>
    <row r="370" spans="2:2" x14ac:dyDescent="0.3">
      <c r="B370" s="7"/>
    </row>
    <row r="371" spans="2:2" x14ac:dyDescent="0.3">
      <c r="B371" s="7"/>
    </row>
    <row r="372" spans="2:2" x14ac:dyDescent="0.3">
      <c r="B372" s="7"/>
    </row>
    <row r="373" spans="2:2" x14ac:dyDescent="0.3">
      <c r="B373" s="7"/>
    </row>
  </sheetData>
  <mergeCells count="1">
    <mergeCell ref="A354:B35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 O'Sullivan</dc:creator>
  <cp:lastModifiedBy>Trent O'Sullivan</cp:lastModifiedBy>
  <cp:lastPrinted>2017-10-22T23:32:26Z</cp:lastPrinted>
  <dcterms:created xsi:type="dcterms:W3CDTF">2017-08-31T01:47:36Z</dcterms:created>
  <dcterms:modified xsi:type="dcterms:W3CDTF">2019-05-14T23:30:36Z</dcterms:modified>
</cp:coreProperties>
</file>